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amlet\UserShares\dpmc\data\OGormanC\Documents\"/>
    </mc:Choice>
  </mc:AlternateContent>
  <bookViews>
    <workbookView xWindow="0" yWindow="0" windowWidth="25200" windowHeight="11850" firstSheet="1" activeTab="4"/>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benefits'!$A$1:$F$34</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Travel!$A$1:$E$71</definedName>
  </definedNames>
  <calcPr calcId="162913"/>
</workbook>
</file>

<file path=xl/calcChain.xml><?xml version="1.0" encoding="utf-8"?>
<calcChain xmlns="http://schemas.openxmlformats.org/spreadsheetml/2006/main">
  <c r="C52" i="1" l="1"/>
  <c r="C60" i="1"/>
  <c r="B6" i="13" l="1"/>
  <c r="E59" i="13"/>
  <c r="C59" i="13"/>
  <c r="C25" i="4"/>
  <c r="C24" i="4"/>
  <c r="B59" i="13" l="1"/>
  <c r="B58" i="13"/>
  <c r="D58" i="13"/>
  <c r="B57" i="13"/>
  <c r="D57" i="13"/>
  <c r="D56" i="13"/>
  <c r="B56" i="13"/>
  <c r="D55" i="13"/>
  <c r="B55" i="13"/>
  <c r="D54" i="13"/>
  <c r="B54" i="13"/>
  <c r="B2" i="4"/>
  <c r="B3" i="4"/>
  <c r="B2" i="3"/>
  <c r="B3" i="3"/>
  <c r="B2" i="2"/>
  <c r="B3" i="2"/>
  <c r="B2" i="1"/>
  <c r="B3" i="1"/>
  <c r="F57" i="13" l="1"/>
  <c r="F59" i="13"/>
  <c r="F58" i="13"/>
  <c r="F56" i="13"/>
  <c r="D60" i="1" s="1"/>
  <c r="F55" i="13"/>
  <c r="D52" i="1" s="1"/>
  <c r="F54" i="13"/>
  <c r="C13" i="13"/>
  <c r="C12" i="13"/>
  <c r="C11" i="13"/>
  <c r="C16" i="13" l="1"/>
  <c r="C17" i="13"/>
  <c r="B5" i="4" l="1"/>
  <c r="B4" i="4"/>
  <c r="B5" i="3"/>
  <c r="B4" i="3"/>
  <c r="B5" i="2"/>
  <c r="B4" i="2"/>
  <c r="B5" i="1"/>
  <c r="B4" i="1"/>
  <c r="C15" i="13" l="1"/>
  <c r="F12" i="13" l="1"/>
  <c r="C23" i="4"/>
  <c r="F11" i="13" s="1"/>
  <c r="F13" i="13" l="1"/>
  <c r="B60" i="1"/>
  <c r="B17" i="13" s="1"/>
  <c r="B52" i="1"/>
  <c r="B16" i="13" s="1"/>
  <c r="B37" i="1"/>
  <c r="B15" i="13" s="1"/>
  <c r="B20" i="3" l="1"/>
  <c r="B13" i="13" s="1"/>
  <c r="B15" i="2"/>
  <c r="B12" i="13" s="1"/>
  <c r="B11" i="13" l="1"/>
  <c r="B6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1" authorId="0" shapeId="0">
      <text>
        <r>
          <rPr>
            <sz val="9"/>
            <color indexed="81"/>
            <rFont val="Tahoma"/>
            <family val="2"/>
          </rPr>
          <t xml:space="preserve">
Insert additional rows as needed:
- 'right click' on a row number (left of screen)
- select 'Insert' (this will insert a row above it)
</t>
        </r>
      </text>
    </comment>
    <comment ref="A55"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<sst xmlns="http://schemas.openxmlformats.org/spreadsheetml/2006/main" count="333" uniqueCount="238">
  <si>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</si>
  <si>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</si>
  <si>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</si>
  <si>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</si>
  <si>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</si>
  <si>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</si>
  <si>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</si>
  <si>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</si>
  <si>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</si>
  <si>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</si>
  <si>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</si>
  <si>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</si>
  <si>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</si>
  <si>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</si>
  <si>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</si>
  <si>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</si>
  <si>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</si>
  <si>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</si>
  <si>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</si>
  <si>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</si>
  <si>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</si>
  <si>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</si>
  <si>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</si>
  <si>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</si>
  <si>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</si>
  <si>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</si>
  <si>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</si>
  <si>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</si>
  <si>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</si>
  <si>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</si>
  <si>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</si>
  <si>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</si>
  <si>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</si>
  <si>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</si>
  <si>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</si>
  <si>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</si>
  <si>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</si>
  <si>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</si>
  <si>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</si>
  <si>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</si>
  <si>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</si>
  <si>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</si>
  <si>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</si>
  <si>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</si>
  <si>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</si>
  <si>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</si>
  <si>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</si>
  <si>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</si>
  <si>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</si>
  <si>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</si>
  <si>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</si>
  <si>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</si>
  <si>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</si>
  <si>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</si>
  <si>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</si>
  <si>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</si>
  <si>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</si>
  <si>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</si>
  <si>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</si>
  <si>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</si>
  <si>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</si>
  <si>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</si>
  <si>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</si>
  <si>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</si>
  <si>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</si>
  <si>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</si>
  <si>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</si>
  <si>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</si>
  <si>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</si>
  <si>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</si>
  <si>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</si>
  <si>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</si>
  <si>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</si>
  <si>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</si>
  <si>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</si>
  <si>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</si>
  <si>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</si>
  <si>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</si>
  <si>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</si>
  <si>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</si>
  <si>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</si>
  <si>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</si>
  <si>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</si>
  <si>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</si>
  <si>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</si>
  <si>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</si>
  <si>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</si>
  <si>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</si>
  <si>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</si>
  <si>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</si>
  <si>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</si>
  <si>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</si>
  <si>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</si>
  <si>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</si>
  <si>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</si>
  <si>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</si>
  <si>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</si>
  <si>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</si>
  <si>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</si>
  <si>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</si>
  <si>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</si>
  <si>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</si>
  <si>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</si>
  <si>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</si>
  <si>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</si>
  <si>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</si>
  <si>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</si>
  <si>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</si>
  <si>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</si>
  <si>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</si>
  <si>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</si>
  <si>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</si>
  <si>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</si>
  <si>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</si>
  <si>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</si>
  <si>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</si>
  <si>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</si>
  <si>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</si>
  <si>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</si>
  <si>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</si>
  <si>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</si>
  <si>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</si>
  <si>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</si>
  <si>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</si>
  <si>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</si>
  <si>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</si>
  <si>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</si>
  <si>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</si>
  <si>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</si>
  <si>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</si>
  <si>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</si>
  <si>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</si>
  <si>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</si>
  <si>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</si>
  <si>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</si>
  <si>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</si>
  <si>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</si>
  <si>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</si>
  <si>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</si>
  <si>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</si>
  <si>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</si>
  <si>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</si>
  <si>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</si>
  <si>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</si>
  <si>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</si>
  <si>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</si>
  <si>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</si>
  <si>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</si>
  <si>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</si>
  <si>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</si>
  <si>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</si>
  <si>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</si>
  <si>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</si>
  <si>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</si>
  <si>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</si>
  <si>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</si>
  <si>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</si>
  <si>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</si>
  <si>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</si>
  <si>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</si>
  <si>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</si>
  <si>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</si>
  <si>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</si>
  <si>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</si>
  <si>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</si>
  <si>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</si>
  <si>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</si>
  <si>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</si>
  <si>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Governor General</t>
  </si>
  <si>
    <t>Auckland</t>
  </si>
  <si>
    <t>Prime Minister</t>
  </si>
  <si>
    <t>Australia New Zealand Leaders Meeting</t>
  </si>
  <si>
    <t>Brisbane and Canberra</t>
  </si>
  <si>
    <t>Brisbane</t>
  </si>
  <si>
    <t>Canberra</t>
  </si>
  <si>
    <t>Australian Government</t>
  </si>
  <si>
    <t>14-16 April 2019</t>
  </si>
  <si>
    <t>Airfare (Wellington/Auckland/Wellington)</t>
  </si>
  <si>
    <t>Airfare (Wellington/Brisbane/Canberra/Wellington)</t>
  </si>
  <si>
    <t>Parking at Wellington Airport</t>
  </si>
  <si>
    <t>Wellington</t>
  </si>
  <si>
    <t>Professional Development</t>
  </si>
  <si>
    <t>25-27 April 2019</t>
  </si>
  <si>
    <t>Airfare (Wellington/Sydney/Wellington</t>
  </si>
  <si>
    <t>Sydney</t>
  </si>
  <si>
    <t>Taxi Beehive to Wellington Airport</t>
  </si>
  <si>
    <t>Taxi Manly to Sydney Airport</t>
  </si>
  <si>
    <t>Taxi Wellington Airport to Beehive</t>
  </si>
  <si>
    <t>Taxi Home to Wellington Airport</t>
  </si>
  <si>
    <t>Taxi Wellington Airport to Home</t>
  </si>
  <si>
    <t>Vodafone</t>
  </si>
  <si>
    <t>12-14 May 2019</t>
  </si>
  <si>
    <t>French Government</t>
  </si>
  <si>
    <t>US Government</t>
  </si>
  <si>
    <t>UK Government</t>
  </si>
  <si>
    <t>16-17 May 2019</t>
  </si>
  <si>
    <t>Christchurch</t>
  </si>
  <si>
    <t>Airfare</t>
  </si>
  <si>
    <t>Hospitality (e.g. facilitation, transportation, official meals) in Brisbane and Canberra</t>
  </si>
  <si>
    <t>Hospitality (e.g. facilitation, transportation, official meals) in Washington DC</t>
  </si>
  <si>
    <t>Hospitality (e.g. facilitation, transportation, official meals) in Paris</t>
  </si>
  <si>
    <t>Hospitality (e.g. facilitation, transportation, official meals) in London</t>
  </si>
  <si>
    <t>11-19 May 2019</t>
  </si>
  <si>
    <t>Airfare (Wellington/Washington DC/Paris/London/Wellington)</t>
  </si>
  <si>
    <t>Washington DC, Paris, London</t>
  </si>
  <si>
    <t>Mobile phone charges May</t>
  </si>
  <si>
    <t>Mobile phone charges April</t>
  </si>
  <si>
    <t>Mobile phone charges  March</t>
  </si>
  <si>
    <t>Dinner</t>
  </si>
  <si>
    <t>Mobile phone charges June</t>
  </si>
  <si>
    <t>Meetings with stakeholders and visiting Christchurch office</t>
  </si>
  <si>
    <t>Attending Pacific Heads of Prime Ministers' Departments Meeting in Brisbane, and meetings with Australian Department of Prime Minister and Cabinet, Canberra</t>
  </si>
  <si>
    <t>Attending Jeff Whalan course, Sydney</t>
  </si>
  <si>
    <t>Attending meetings with counterparts in Washington DC and London, and accompanying the Prime Minister on visit to Paris</t>
  </si>
  <si>
    <t>None</t>
  </si>
  <si>
    <t>Mobile phone charges February</t>
  </si>
  <si>
    <t>Hotel Washington DC (2 nights accommodation, meals and laundry)</t>
  </si>
  <si>
    <t>London</t>
  </si>
  <si>
    <t>Dinner for 7</t>
  </si>
  <si>
    <t>Membership of Maintaining Peak Performance Group</t>
  </si>
  <si>
    <t>Brook Barrington</t>
  </si>
  <si>
    <t>Department of Prime Minister and Cabinet</t>
  </si>
  <si>
    <t>NZ Society of Local Government Managers</t>
  </si>
  <si>
    <t>Lunch during introductory visit to Government House</t>
  </si>
  <si>
    <t>Lunch during Australia New Zealand Leaders' Meeting</t>
  </si>
  <si>
    <t>Air NZ</t>
  </si>
  <si>
    <t>Dinner with NZ Security Sector Professional Development Programme</t>
  </si>
  <si>
    <t xml:space="preserve">Dinner </t>
  </si>
  <si>
    <t>Paris</t>
  </si>
  <si>
    <t>Washington DC</t>
  </si>
  <si>
    <t>Victoria University of Wellington</t>
  </si>
  <si>
    <t>Hotel (1 night accommodation)</t>
  </si>
  <si>
    <t>Hotel Sydney Airport (1 night accommodation and meals)</t>
  </si>
  <si>
    <t>Hotel Paris (1 night accommodation, meals and laundry)</t>
  </si>
  <si>
    <t xml:space="preserve">Hotel London (1 night accommodation, meals and laundry) </t>
  </si>
  <si>
    <t xml:space="preserve">Facilitation at Paris Airport (to ensure could join PM's delegation for Christchurch Call meetings on arrival from overnight flight from Washington DC) </t>
  </si>
  <si>
    <t xml:space="preserve">Co-hosted dinner with Royal United Services Institute and Chatham House </t>
  </si>
  <si>
    <t>Includes roaming charges Australia, USA, France,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</si>
</sst>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protection locked="0"/>
    </xf>
    <xf numFmtId="164" fontId="15" fillId="10" borderId="4" xfId="0" applyNumberFormat="1" applyFont="1" applyFill="1" applyBorder="1" applyAlignment="1" applyProtection="1">
      <alignment vertical="center" wrapText="1"/>
    </xf>
    <xf numFmtId="164" fontId="15" fillId="10" borderId="3" xfId="0" applyNumberFormat="1" applyFont="1" applyFill="1" applyBorder="1" applyAlignment="1" applyProtection="1">
      <alignment horizontal="right" vertical="center" wrapText="1"/>
      <protection locked="0"/>
    </xf>
    <xf numFmtId="0" fontId="35" fillId="3" borderId="0" xfId="0" applyFont="1" applyFill="1" applyBorder="1" applyAlignment="1" applyProtection="1">
      <alignment horizontal="center" vertical="center" wrapText="1"/>
    </xf>
    <xf numFmtId="167" fontId="15" fillId="10" borderId="3"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7" zoomScale="85" zoomScaleNormal="85" workbookViewId="0"/>
  </sheetViews>
  <sheetFormatPr defaultColWidth="0" defaultRowHeight="14" zeroHeight="1" x14ac:dyDescent="0.3"/>
  <cols>
    <col min="1" max="1" width="219.26953125" style="72" customWidth="1"/>
    <col min="2" max="2" width="33.26953125" style="71" customWidth="1"/>
    <col min="3" max="16384" width="8.7265625" style="17" hidden="1"/>
  </cols>
  <sheetData>
    <row r="1" spans="1:2" ht="23.25" customHeight="1" x14ac:dyDescent="0.3">
      <c r="A1" s="70" t="s">
        <v>86</v>
      </c>
    </row>
    <row r="2" spans="1:2" ht="33" customHeight="1" x14ac:dyDescent="0.3">
      <c r="A2" s="155" t="s">
        <v>119</v>
      </c>
    </row>
    <row r="3" spans="1:2" ht="17.25" customHeight="1" x14ac:dyDescent="0.3"/>
    <row r="4" spans="1:2" ht="23.25" customHeight="1" x14ac:dyDescent="0.3">
      <c r="A4" s="115" t="s">
        <v>124</v>
      </c>
    </row>
    <row r="5" spans="1:2" ht="17.25" customHeight="1" x14ac:dyDescent="0.3"/>
    <row r="6" spans="1:2" ht="23.25" customHeight="1" x14ac:dyDescent="0.3">
      <c r="A6" s="73" t="s">
        <v>14</v>
      </c>
    </row>
    <row r="7" spans="1:2" ht="17.25" customHeight="1" x14ac:dyDescent="0.3">
      <c r="A7" s="74" t="s">
        <v>16</v>
      </c>
    </row>
    <row r="8" spans="1:2" ht="17.25" customHeight="1" x14ac:dyDescent="0.3">
      <c r="A8" s="75" t="s">
        <v>90</v>
      </c>
    </row>
    <row r="9" spans="1:2" ht="17.25" customHeight="1" x14ac:dyDescent="0.3">
      <c r="A9" s="75"/>
    </row>
    <row r="10" spans="1:2" ht="23.25" customHeight="1" x14ac:dyDescent="0.25">
      <c r="A10" s="73" t="s">
        <v>17</v>
      </c>
      <c r="B10" s="121" t="s">
        <v>128</v>
      </c>
    </row>
    <row r="11" spans="1:2" ht="17.25" customHeight="1" x14ac:dyDescent="0.3">
      <c r="A11" s="76" t="s">
        <v>27</v>
      </c>
    </row>
    <row r="12" spans="1:2" ht="17.25" customHeight="1" x14ac:dyDescent="0.3">
      <c r="A12" s="75" t="s">
        <v>18</v>
      </c>
    </row>
    <row r="13" spans="1:2" ht="17.25" customHeight="1" x14ac:dyDescent="0.3">
      <c r="A13" s="75" t="s">
        <v>19</v>
      </c>
    </row>
    <row r="14" spans="1:2" ht="17.25" customHeight="1" x14ac:dyDescent="0.3">
      <c r="A14" s="77" t="s">
        <v>20</v>
      </c>
    </row>
    <row r="15" spans="1:2" ht="17.25" customHeight="1" x14ac:dyDescent="0.3">
      <c r="A15" s="75" t="s">
        <v>21</v>
      </c>
    </row>
    <row r="16" spans="1:2" ht="17.25" customHeight="1" x14ac:dyDescent="0.3">
      <c r="A16" s="75"/>
    </row>
    <row r="17" spans="1:1" ht="23.25" customHeight="1" x14ac:dyDescent="0.3">
      <c r="A17" s="73" t="s">
        <v>22</v>
      </c>
    </row>
    <row r="18" spans="1:1" ht="17.25" customHeight="1" x14ac:dyDescent="0.3">
      <c r="A18" s="77" t="s">
        <v>10</v>
      </c>
    </row>
    <row r="19" spans="1:1" ht="17.25" customHeight="1" x14ac:dyDescent="0.3">
      <c r="A19" s="77" t="s">
        <v>26</v>
      </c>
    </row>
    <row r="20" spans="1:1" ht="17.25" customHeight="1" x14ac:dyDescent="0.3">
      <c r="A20" s="106" t="s">
        <v>118</v>
      </c>
    </row>
    <row r="21" spans="1:1" ht="17.25" customHeight="1" x14ac:dyDescent="0.3">
      <c r="A21" s="78"/>
    </row>
    <row r="22" spans="1:1" ht="23.25" customHeight="1" x14ac:dyDescent="0.3">
      <c r="A22" s="73" t="s">
        <v>11</v>
      </c>
    </row>
    <row r="23" spans="1:1" ht="17.25" customHeight="1" x14ac:dyDescent="0.3">
      <c r="A23" s="78" t="s">
        <v>85</v>
      </c>
    </row>
    <row r="24" spans="1:1" ht="17.25" customHeight="1" x14ac:dyDescent="0.3">
      <c r="A24" s="78"/>
    </row>
    <row r="25" spans="1:1" ht="23.25" customHeight="1" x14ac:dyDescent="0.3">
      <c r="A25" s="73" t="s">
        <v>54</v>
      </c>
    </row>
    <row r="26" spans="1:1" ht="17.25" customHeight="1" x14ac:dyDescent="0.3">
      <c r="A26" s="79" t="s">
        <v>60</v>
      </c>
    </row>
    <row r="27" spans="1:1" ht="32.25" customHeight="1" x14ac:dyDescent="0.3">
      <c r="A27" s="77" t="s">
        <v>112</v>
      </c>
    </row>
    <row r="28" spans="1:1" ht="17.25" customHeight="1" x14ac:dyDescent="0.3">
      <c r="A28" s="79" t="s">
        <v>55</v>
      </c>
    </row>
    <row r="29" spans="1:1" ht="32.25" customHeight="1" x14ac:dyDescent="0.3">
      <c r="A29" s="77" t="s">
        <v>150</v>
      </c>
    </row>
    <row r="30" spans="1:1" ht="17.25" customHeight="1" x14ac:dyDescent="0.3">
      <c r="A30" s="79" t="s">
        <v>12</v>
      </c>
    </row>
    <row r="31" spans="1:1" ht="17.25" customHeight="1" x14ac:dyDescent="0.3">
      <c r="A31" s="77" t="s">
        <v>56</v>
      </c>
    </row>
    <row r="32" spans="1:1" ht="17.25" customHeight="1" x14ac:dyDescent="0.3">
      <c r="A32" s="79" t="s">
        <v>57</v>
      </c>
    </row>
    <row r="33" spans="1:1" ht="32.25" customHeight="1" x14ac:dyDescent="0.3">
      <c r="A33" s="80" t="s">
        <v>58</v>
      </c>
    </row>
    <row r="34" spans="1:1" ht="32.25" customHeight="1" x14ac:dyDescent="0.3">
      <c r="A34" s="81" t="s">
        <v>23</v>
      </c>
    </row>
    <row r="35" spans="1:1" ht="17.25" customHeight="1" x14ac:dyDescent="0.3">
      <c r="A35" s="79" t="s">
        <v>47</v>
      </c>
    </row>
    <row r="36" spans="1:1" ht="32.25" customHeight="1" x14ac:dyDescent="0.3">
      <c r="A36" s="77" t="s">
        <v>130</v>
      </c>
    </row>
    <row r="37" spans="1:1" ht="32.25" customHeight="1" x14ac:dyDescent="0.3">
      <c r="A37" s="80" t="s">
        <v>25</v>
      </c>
    </row>
    <row r="38" spans="1:1" ht="32.25" customHeight="1" x14ac:dyDescent="0.3">
      <c r="A38" s="77" t="s">
        <v>61</v>
      </c>
    </row>
    <row r="39" spans="1:1" ht="17.25" customHeight="1" x14ac:dyDescent="0.3">
      <c r="A39" s="81"/>
    </row>
    <row r="40" spans="1:1" ht="22.5" customHeight="1" x14ac:dyDescent="0.3">
      <c r="A40" s="73" t="s">
        <v>5</v>
      </c>
    </row>
    <row r="41" spans="1:1" ht="17.25" customHeight="1" x14ac:dyDescent="0.3">
      <c r="A41" s="86" t="s">
        <v>120</v>
      </c>
    </row>
    <row r="42" spans="1:1" ht="17.25" customHeight="1" x14ac:dyDescent="0.3">
      <c r="A42" s="82" t="s">
        <v>68</v>
      </c>
    </row>
    <row r="43" spans="1:1" ht="17.25" customHeight="1" x14ac:dyDescent="0.3">
      <c r="A43" s="83" t="s">
        <v>131</v>
      </c>
    </row>
    <row r="44" spans="1:1" ht="32.25" customHeight="1" x14ac:dyDescent="0.3">
      <c r="A44" s="83" t="s">
        <v>103</v>
      </c>
    </row>
    <row r="45" spans="1:1" ht="32.25" customHeight="1" x14ac:dyDescent="0.3">
      <c r="A45" s="83" t="s">
        <v>69</v>
      </c>
    </row>
    <row r="46" spans="1:1" ht="17.25" customHeight="1" x14ac:dyDescent="0.3">
      <c r="A46" s="84" t="s">
        <v>132</v>
      </c>
    </row>
    <row r="47" spans="1:1" ht="32.25" customHeight="1" x14ac:dyDescent="0.3">
      <c r="A47" s="80" t="s">
        <v>70</v>
      </c>
    </row>
    <row r="48" spans="1:1" ht="32.25" customHeight="1" x14ac:dyDescent="0.3">
      <c r="A48" s="80" t="s">
        <v>62</v>
      </c>
    </row>
    <row r="49" spans="1:1" ht="32.25" customHeight="1" x14ac:dyDescent="0.3">
      <c r="A49" s="83" t="s">
        <v>151</v>
      </c>
    </row>
    <row r="50" spans="1:1" ht="17.25" customHeight="1" x14ac:dyDescent="0.3">
      <c r="A50" s="83" t="s">
        <v>71</v>
      </c>
    </row>
    <row r="51" spans="1:1" ht="17.25" customHeight="1" x14ac:dyDescent="0.3">
      <c r="A51" s="83" t="s">
        <v>24</v>
      </c>
    </row>
    <row r="52" spans="1:1" ht="17.25" customHeight="1" x14ac:dyDescent="0.3">
      <c r="A52" s="83"/>
    </row>
    <row r="53" spans="1:1" ht="22.5" customHeight="1" x14ac:dyDescent="0.3">
      <c r="A53" s="73" t="s">
        <v>59</v>
      </c>
    </row>
    <row r="54" spans="1:1" ht="32.25" customHeight="1" x14ac:dyDescent="0.3">
      <c r="A54" s="155" t="s">
        <v>121</v>
      </c>
    </row>
    <row r="55" spans="1:1" ht="17.25" customHeight="1" x14ac:dyDescent="0.3">
      <c r="A55" s="85" t="s">
        <v>122</v>
      </c>
    </row>
    <row r="56" spans="1:1" ht="17.25" customHeight="1" x14ac:dyDescent="0.3">
      <c r="A56" s="86" t="s">
        <v>75</v>
      </c>
    </row>
    <row r="57" spans="1:1" ht="17.25" customHeight="1" x14ac:dyDescent="0.3">
      <c r="A57" s="106" t="s">
        <v>123</v>
      </c>
    </row>
    <row r="58" spans="1:1" ht="17.25" customHeight="1" x14ac:dyDescent="0.3">
      <c r="A58" s="87" t="s">
        <v>74</v>
      </c>
    </row>
    <row r="59" spans="1:1" x14ac:dyDescent="0.3"/>
    <row r="60" spans="1:1" hidden="1" x14ac:dyDescent="0.3"/>
    <row r="61" spans="1:1" hidden="1" x14ac:dyDescent="0.3">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B7" sqref="B7:F7"/>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64" t="s">
        <v>98</v>
      </c>
      <c r="B1" s="164"/>
      <c r="C1" s="164"/>
      <c r="D1" s="164"/>
      <c r="E1" s="164"/>
      <c r="F1" s="164"/>
      <c r="G1" s="48"/>
      <c r="H1" s="48"/>
      <c r="I1" s="48"/>
      <c r="J1" s="48"/>
      <c r="K1" s="48"/>
    </row>
    <row r="2" spans="1:11" ht="21" customHeight="1" x14ac:dyDescent="0.25">
      <c r="A2" s="4" t="s">
        <v>2</v>
      </c>
      <c r="B2" s="165" t="s">
        <v>221</v>
      </c>
      <c r="C2" s="165"/>
      <c r="D2" s="165"/>
      <c r="E2" s="165"/>
      <c r="F2" s="165"/>
      <c r="G2" s="48"/>
      <c r="H2" s="48"/>
      <c r="I2" s="48"/>
      <c r="J2" s="48"/>
      <c r="K2" s="48"/>
    </row>
    <row r="3" spans="1:11" ht="21" customHeight="1" x14ac:dyDescent="0.25">
      <c r="A3" s="4" t="s">
        <v>99</v>
      </c>
      <c r="B3" s="165" t="s">
        <v>220</v>
      </c>
      <c r="C3" s="165"/>
      <c r="D3" s="165"/>
      <c r="E3" s="165"/>
      <c r="F3" s="165"/>
      <c r="G3" s="48"/>
      <c r="H3" s="48"/>
      <c r="I3" s="48"/>
      <c r="J3" s="48"/>
      <c r="K3" s="48"/>
    </row>
    <row r="4" spans="1:11" ht="21" customHeight="1" x14ac:dyDescent="0.25">
      <c r="A4" s="4" t="s">
        <v>79</v>
      </c>
      <c r="B4" s="166">
        <v>43497</v>
      </c>
      <c r="C4" s="166"/>
      <c r="D4" s="166"/>
      <c r="E4" s="166"/>
      <c r="F4" s="166"/>
      <c r="G4" s="48"/>
      <c r="H4" s="48"/>
      <c r="I4" s="48"/>
      <c r="J4" s="48"/>
      <c r="K4" s="48"/>
    </row>
    <row r="5" spans="1:11" ht="21" customHeight="1" x14ac:dyDescent="0.25">
      <c r="A5" s="4" t="s">
        <v>80</v>
      </c>
      <c r="B5" s="166">
        <v>43646</v>
      </c>
      <c r="C5" s="166"/>
      <c r="D5" s="166"/>
      <c r="E5" s="166"/>
      <c r="F5" s="166"/>
      <c r="G5" s="48"/>
      <c r="H5" s="48"/>
      <c r="I5" s="48"/>
      <c r="J5" s="48"/>
      <c r="K5" s="48"/>
    </row>
    <row r="6" spans="1:11" ht="21" customHeight="1" x14ac:dyDescent="0.25">
      <c r="A6" s="4" t="s">
        <v>104</v>
      </c>
      <c r="B6" s="163" t="str">
        <f>IF(AND(Travel!B7&lt;&gt;A30,Hospitality!B7&lt;&gt;A30,'All other expenses'!B7&lt;&gt;A30,'Gifts and benefits'!B7&lt;&gt;A30),A31,IF(AND(Travel!B7=A30,Hospitality!B7=A30,'All other expenses'!B7=A30,'Gifts and benefits'!B7=A30),A33,A32))</f>
        <v>Data and totals checked on all sheets</v>
      </c>
      <c r="C6" s="163"/>
      <c r="D6" s="163"/>
      <c r="E6" s="163"/>
      <c r="F6" s="163"/>
      <c r="G6" s="36"/>
      <c r="H6" s="48"/>
      <c r="I6" s="48"/>
      <c r="J6" s="48"/>
      <c r="K6" s="48"/>
    </row>
    <row r="7" spans="1:11" ht="21" customHeight="1" x14ac:dyDescent="0.25">
      <c r="A7" s="4" t="s">
        <v>133</v>
      </c>
      <c r="B7" s="162" t="s">
        <v>63</v>
      </c>
      <c r="C7" s="162"/>
      <c r="D7" s="162"/>
      <c r="E7" s="162"/>
      <c r="F7" s="162"/>
      <c r="G7" s="36"/>
      <c r="H7" s="48"/>
      <c r="I7" s="48"/>
      <c r="J7" s="48"/>
      <c r="K7" s="48"/>
    </row>
    <row r="8" spans="1:11" ht="21" customHeight="1" x14ac:dyDescent="0.25">
      <c r="A8" s="4" t="s">
        <v>100</v>
      </c>
      <c r="B8" s="162"/>
      <c r="C8" s="162"/>
      <c r="D8" s="162"/>
      <c r="E8" s="162"/>
      <c r="F8" s="162"/>
      <c r="G8" s="36"/>
      <c r="H8" s="48"/>
      <c r="I8" s="48"/>
      <c r="J8" s="48"/>
      <c r="K8" s="48"/>
    </row>
    <row r="9" spans="1:11" ht="66.75" customHeight="1" x14ac:dyDescent="0.25">
      <c r="A9" s="161" t="s">
        <v>125</v>
      </c>
      <c r="B9" s="161"/>
      <c r="C9" s="161"/>
      <c r="D9" s="161"/>
      <c r="E9" s="161"/>
      <c r="F9" s="161"/>
      <c r="G9" s="36"/>
      <c r="H9" s="48"/>
      <c r="I9" s="48"/>
      <c r="J9" s="48"/>
      <c r="K9" s="48"/>
    </row>
    <row r="10" spans="1:11" s="154" customFormat="1" ht="36" customHeight="1" x14ac:dyDescent="0.3">
      <c r="A10" s="148" t="s">
        <v>48</v>
      </c>
      <c r="B10" s="149" t="s">
        <v>31</v>
      </c>
      <c r="C10" s="149" t="s">
        <v>65</v>
      </c>
      <c r="D10" s="150"/>
      <c r="E10" s="151" t="s">
        <v>47</v>
      </c>
      <c r="F10" s="152" t="s">
        <v>72</v>
      </c>
      <c r="G10" s="153"/>
      <c r="H10" s="153"/>
      <c r="I10" s="153"/>
      <c r="J10" s="153"/>
      <c r="K10" s="153"/>
    </row>
    <row r="11" spans="1:11" ht="27.75" customHeight="1" x14ac:dyDescent="0.35">
      <c r="A11" s="11" t="s">
        <v>84</v>
      </c>
      <c r="B11" s="99">
        <f>B15+B16+B17</f>
        <v>21249.339999999997</v>
      </c>
      <c r="C11" s="107" t="str">
        <f>IF(Travel!B6="",A34,Travel!B6)</f>
        <v>Figures exclude GST</v>
      </c>
      <c r="D11" s="8"/>
      <c r="E11" s="11" t="s">
        <v>95</v>
      </c>
      <c r="F11" s="58">
        <f>'Gifts and benefits'!C23</f>
        <v>9</v>
      </c>
      <c r="G11" s="49"/>
      <c r="H11" s="49"/>
      <c r="I11" s="49"/>
      <c r="J11" s="49"/>
      <c r="K11" s="49"/>
    </row>
    <row r="12" spans="1:11" ht="27.75" customHeight="1" x14ac:dyDescent="0.35">
      <c r="A12" s="11" t="s">
        <v>12</v>
      </c>
      <c r="B12" s="99">
        <f>Hospitality!B15</f>
        <v>637.54999999999995</v>
      </c>
      <c r="C12" s="107" t="str">
        <f>IF(Hospitality!B6="",A34,Hospitality!B6)</f>
        <v>Figures exclude GST</v>
      </c>
      <c r="D12" s="8"/>
      <c r="E12" s="11" t="s">
        <v>96</v>
      </c>
      <c r="F12" s="58">
        <f>'Gifts and benefits'!C24</f>
        <v>7</v>
      </c>
      <c r="G12" s="49"/>
      <c r="H12" s="49"/>
      <c r="I12" s="49"/>
      <c r="J12" s="49"/>
      <c r="K12" s="49"/>
    </row>
    <row r="13" spans="1:11" ht="27.75" customHeight="1" x14ac:dyDescent="0.25">
      <c r="A13" s="11" t="s">
        <v>30</v>
      </c>
      <c r="B13" s="99">
        <f>'All other expenses'!B20</f>
        <v>7871.42</v>
      </c>
      <c r="C13" s="107" t="str">
        <f>IF('All other expenses'!B6="",A34,'All other expenses'!B6)</f>
        <v>Figures exclude GST</v>
      </c>
      <c r="D13" s="8"/>
      <c r="E13" s="11" t="s">
        <v>97</v>
      </c>
      <c r="F13" s="58">
        <f>'Gifts and benefits'!C25</f>
        <v>2</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Travel!B37</f>
        <v>20369.669999999998</v>
      </c>
      <c r="C15" s="109" t="str">
        <f>C11</f>
        <v>Figures exclude GST</v>
      </c>
      <c r="D15" s="8"/>
      <c r="E15" s="8"/>
      <c r="F15" s="60"/>
      <c r="G15" s="48"/>
      <c r="H15" s="48"/>
      <c r="I15" s="48"/>
      <c r="J15" s="48"/>
      <c r="K15" s="48"/>
    </row>
    <row r="16" spans="1:11" ht="27.75" customHeight="1" x14ac:dyDescent="0.25">
      <c r="A16" s="12" t="s">
        <v>91</v>
      </c>
      <c r="B16" s="101">
        <f>Travel!B52</f>
        <v>879.67</v>
      </c>
      <c r="C16" s="109" t="str">
        <f>C11</f>
        <v>Figures exclude GST</v>
      </c>
      <c r="D16" s="61"/>
      <c r="E16" s="8"/>
      <c r="F16" s="62"/>
      <c r="G16" s="48"/>
      <c r="H16" s="48"/>
      <c r="I16" s="48"/>
      <c r="J16" s="48"/>
      <c r="K16" s="48"/>
    </row>
    <row r="17" spans="1:11" ht="27.75" customHeight="1" x14ac:dyDescent="0.25">
      <c r="A17" s="12" t="s">
        <v>46</v>
      </c>
      <c r="B17" s="101">
        <f>Travel!B60</f>
        <v>0</v>
      </c>
      <c r="C17" s="109" t="str">
        <f>C11</f>
        <v>Figures exclude GST</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5" customHeight="1" x14ac:dyDescent="0.25">
      <c r="A21" s="25" t="s">
        <v>66</v>
      </c>
      <c r="B21" s="55"/>
      <c r="C21" s="55"/>
      <c r="D21" s="22"/>
      <c r="E21" s="29"/>
      <c r="F21" s="29"/>
      <c r="G21" s="29"/>
      <c r="H21" s="29"/>
      <c r="I21" s="29"/>
      <c r="J21" s="29"/>
      <c r="K21" s="29"/>
    </row>
    <row r="22" spans="1:11" ht="12.65" customHeight="1" x14ac:dyDescent="0.25">
      <c r="A22" s="25" t="s">
        <v>81</v>
      </c>
      <c r="B22" s="55"/>
      <c r="C22" s="55"/>
      <c r="D22" s="22"/>
      <c r="E22" s="29"/>
      <c r="F22" s="29"/>
      <c r="G22" s="29"/>
      <c r="H22" s="29"/>
      <c r="I22" s="29"/>
      <c r="J22" s="29"/>
      <c r="K22" s="29"/>
    </row>
    <row r="23" spans="1:11" ht="12.65"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42" t="s">
        <v>138</v>
      </c>
      <c r="B47" s="103"/>
      <c r="C47" s="103"/>
      <c r="D47" s="103"/>
      <c r="E47" s="103"/>
      <c r="F47" s="103"/>
      <c r="G47" s="48"/>
      <c r="H47" s="48"/>
      <c r="I47" s="48"/>
      <c r="J47" s="48"/>
      <c r="K47" s="48"/>
    </row>
    <row r="48" spans="1:11" ht="25" hidden="1" x14ac:dyDescent="0.25">
      <c r="A48" s="142" t="s">
        <v>137</v>
      </c>
      <c r="B48" s="103"/>
      <c r="C48" s="103"/>
      <c r="D48" s="103"/>
      <c r="E48" s="103"/>
      <c r="F48" s="103"/>
      <c r="G48" s="48"/>
      <c r="H48" s="48"/>
      <c r="I48" s="48"/>
      <c r="J48" s="48"/>
      <c r="K48" s="48"/>
    </row>
    <row r="49" spans="1:11" ht="25" hidden="1" x14ac:dyDescent="0.25">
      <c r="A49" s="143" t="s">
        <v>139</v>
      </c>
      <c r="B49" s="5"/>
      <c r="C49" s="5"/>
      <c r="D49" s="5"/>
      <c r="E49" s="5"/>
      <c r="F49" s="5"/>
      <c r="G49" s="48"/>
      <c r="H49" s="48"/>
      <c r="I49" s="48"/>
      <c r="J49" s="48"/>
      <c r="K49" s="48"/>
    </row>
    <row r="50" spans="1:11" ht="25" hidden="1" x14ac:dyDescent="0.25">
      <c r="A50" s="143" t="s">
        <v>113</v>
      </c>
      <c r="B50" s="5"/>
      <c r="C50" s="5"/>
      <c r="D50" s="5"/>
      <c r="E50" s="5"/>
      <c r="F50" s="5"/>
      <c r="G50" s="48"/>
      <c r="H50" s="48"/>
      <c r="I50" s="48"/>
      <c r="J50" s="48"/>
      <c r="K50" s="48"/>
    </row>
    <row r="51" spans="1:11" ht="37.5" hidden="1" x14ac:dyDescent="0.3">
      <c r="A51" s="143" t="s">
        <v>114</v>
      </c>
      <c r="B51" s="133"/>
      <c r="C51" s="133"/>
      <c r="D51" s="141"/>
      <c r="E51" s="68"/>
      <c r="F51" s="68"/>
      <c r="G51" s="48"/>
      <c r="H51" s="48"/>
      <c r="I51" s="48"/>
      <c r="J51" s="48"/>
      <c r="K51" s="48"/>
    </row>
    <row r="52" spans="1:11" ht="13" hidden="1" x14ac:dyDescent="0.3">
      <c r="A52" s="138" t="s">
        <v>117</v>
      </c>
      <c r="B52" s="139"/>
      <c r="C52" s="139"/>
      <c r="D52" s="132"/>
      <c r="E52" s="69"/>
      <c r="F52" s="69" t="b">
        <v>1</v>
      </c>
      <c r="G52" s="48"/>
      <c r="H52" s="48"/>
      <c r="I52" s="48"/>
      <c r="J52" s="48"/>
      <c r="K52" s="48"/>
    </row>
    <row r="53" spans="1:11" ht="13" hidden="1" x14ac:dyDescent="0.3">
      <c r="A53" s="140" t="s">
        <v>140</v>
      </c>
      <c r="B53" s="138"/>
      <c r="C53" s="138"/>
      <c r="D53" s="138"/>
      <c r="E53" s="69"/>
      <c r="F53" s="69" t="b">
        <v>0</v>
      </c>
      <c r="G53" s="48"/>
      <c r="H53" s="48"/>
      <c r="I53" s="48"/>
      <c r="J53" s="48"/>
      <c r="K53" s="48"/>
    </row>
    <row r="54" spans="1:11" ht="13" hidden="1" x14ac:dyDescent="0.25">
      <c r="A54" s="144"/>
      <c r="B54" s="134">
        <f>COUNT(Travel!B12:B36)</f>
        <v>17</v>
      </c>
      <c r="C54" s="134"/>
      <c r="D54" s="134">
        <f>COUNTIF(Travel!D12:D36,"*")</f>
        <v>17</v>
      </c>
      <c r="E54" s="135"/>
      <c r="F54" s="135" t="b">
        <f>MIN(B54,D54)=MAX(B54,D54)</f>
        <v>1</v>
      </c>
      <c r="G54" s="48"/>
      <c r="H54" s="48"/>
      <c r="I54" s="48"/>
      <c r="J54" s="48"/>
      <c r="K54" s="48"/>
    </row>
    <row r="55" spans="1:11" ht="13" hidden="1" x14ac:dyDescent="0.25">
      <c r="A55" s="144" t="s">
        <v>111</v>
      </c>
      <c r="B55" s="134">
        <f>COUNT(Travel!B42:B51)</f>
        <v>3</v>
      </c>
      <c r="C55" s="134"/>
      <c r="D55" s="134">
        <f>COUNTIF(Travel!D42:D51,"*")</f>
        <v>3</v>
      </c>
      <c r="E55" s="135"/>
      <c r="F55" s="135" t="b">
        <f>MIN(B55,D55)=MAX(B55,D55)</f>
        <v>1</v>
      </c>
    </row>
    <row r="56" spans="1:11" ht="13" hidden="1" x14ac:dyDescent="0.3">
      <c r="A56" s="145"/>
      <c r="B56" s="134">
        <f>COUNT(Travel!B56:B59)</f>
        <v>0</v>
      </c>
      <c r="C56" s="134"/>
      <c r="D56" s="134">
        <f>COUNTIF(Travel!D56:D59,"*")</f>
        <v>0</v>
      </c>
      <c r="E56" s="135"/>
      <c r="F56" s="135" t="b">
        <f>MIN(B56,D56)=MAX(B56,D56)</f>
        <v>1</v>
      </c>
    </row>
    <row r="57" spans="1:11" ht="13" hidden="1" x14ac:dyDescent="0.3">
      <c r="A57" s="146" t="s">
        <v>109</v>
      </c>
      <c r="B57" s="136">
        <f>COUNT(Hospitality!B11:B14)</f>
        <v>1</v>
      </c>
      <c r="C57" s="136"/>
      <c r="D57" s="136">
        <f>COUNTIF(Hospitality!D11:D14,"*")</f>
        <v>1</v>
      </c>
      <c r="E57" s="137"/>
      <c r="F57" s="137" t="b">
        <f>MIN(B57,D57)=MAX(B57,D57)</f>
        <v>1</v>
      </c>
    </row>
    <row r="58" spans="1:11" ht="13" hidden="1" x14ac:dyDescent="0.3">
      <c r="A58" s="147" t="s">
        <v>110</v>
      </c>
      <c r="B58" s="135">
        <f>COUNT('All other expenses'!B11:B19)</f>
        <v>6</v>
      </c>
      <c r="C58" s="135"/>
      <c r="D58" s="135">
        <f>COUNTIF('All other expenses'!D11:D19,"*")</f>
        <v>6</v>
      </c>
      <c r="E58" s="135"/>
      <c r="F58" s="135" t="b">
        <f>MIN(B58,D58)=MAX(B58,D58)</f>
        <v>1</v>
      </c>
    </row>
    <row r="59" spans="1:11" ht="13" hidden="1" x14ac:dyDescent="0.3">
      <c r="A59" s="146" t="s">
        <v>108</v>
      </c>
      <c r="B59" s="136">
        <f>COUNTIF('Gifts and benefits'!B11:B22,"*")</f>
        <v>9</v>
      </c>
      <c r="C59" s="136">
        <f>COUNTIF('Gifts and benefits'!C11:C22,"*")</f>
        <v>9</v>
      </c>
      <c r="D59" s="136"/>
      <c r="E59" s="136">
        <f>COUNTA('Gifts and benefits'!E11:E22)</f>
        <v>9</v>
      </c>
      <c r="F59" s="137"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7"/>
  <sheetViews>
    <sheetView topLeftCell="A27" zoomScaleNormal="100" workbookViewId="0">
      <selection activeCell="D37" sqref="D37:E3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64" t="s">
        <v>6</v>
      </c>
      <c r="B1" s="164"/>
      <c r="C1" s="164"/>
      <c r="D1" s="164"/>
      <c r="E1" s="164"/>
      <c r="F1" s="48"/>
    </row>
    <row r="2" spans="1:6" ht="21" customHeight="1" x14ac:dyDescent="0.25">
      <c r="A2" s="4" t="s">
        <v>2</v>
      </c>
      <c r="B2" s="167" t="str">
        <f>'Summary and sign-off'!B2:F2</f>
        <v>Department of Prime Minister and Cabinet</v>
      </c>
      <c r="C2" s="167"/>
      <c r="D2" s="167"/>
      <c r="E2" s="167"/>
      <c r="F2" s="48"/>
    </row>
    <row r="3" spans="1:6" ht="21" customHeight="1" x14ac:dyDescent="0.25">
      <c r="A3" s="4" t="s">
        <v>3</v>
      </c>
      <c r="B3" s="167" t="str">
        <f>'Summary and sign-off'!B3:F3</f>
        <v>Brook Barrington</v>
      </c>
      <c r="C3" s="167"/>
      <c r="D3" s="167"/>
      <c r="E3" s="167"/>
      <c r="F3" s="48"/>
    </row>
    <row r="4" spans="1:6" ht="21" customHeight="1" x14ac:dyDescent="0.25">
      <c r="A4" s="4" t="s">
        <v>77</v>
      </c>
      <c r="B4" s="167">
        <f>'Summary and sign-off'!B4:F4</f>
        <v>43497</v>
      </c>
      <c r="C4" s="167"/>
      <c r="D4" s="167"/>
      <c r="E4" s="167"/>
      <c r="F4" s="48"/>
    </row>
    <row r="5" spans="1:6" ht="21" customHeight="1" x14ac:dyDescent="0.25">
      <c r="A5" s="4" t="s">
        <v>78</v>
      </c>
      <c r="B5" s="167">
        <f>'Summary and sign-off'!B5:F5</f>
        <v>43646</v>
      </c>
      <c r="C5" s="167"/>
      <c r="D5" s="167"/>
      <c r="E5" s="167"/>
      <c r="F5" s="48"/>
    </row>
    <row r="6" spans="1:6" ht="21" customHeight="1" x14ac:dyDescent="0.25">
      <c r="A6" s="4" t="s">
        <v>29</v>
      </c>
      <c r="B6" s="162" t="s">
        <v>28</v>
      </c>
      <c r="C6" s="162"/>
      <c r="D6" s="162"/>
      <c r="E6" s="162"/>
      <c r="F6" s="48"/>
    </row>
    <row r="7" spans="1:6" ht="21" customHeight="1" x14ac:dyDescent="0.25">
      <c r="A7" s="4" t="s">
        <v>104</v>
      </c>
      <c r="B7" s="162" t="s">
        <v>116</v>
      </c>
      <c r="C7" s="162"/>
      <c r="D7" s="162"/>
      <c r="E7" s="162"/>
      <c r="F7" s="48"/>
    </row>
    <row r="8" spans="1:6" ht="36" customHeight="1" x14ac:dyDescent="0.3">
      <c r="A8" s="170" t="s">
        <v>4</v>
      </c>
      <c r="B8" s="171"/>
      <c r="C8" s="171"/>
      <c r="D8" s="171"/>
      <c r="E8" s="171"/>
      <c r="F8" s="24"/>
    </row>
    <row r="9" spans="1:6" ht="36" customHeight="1" x14ac:dyDescent="0.3">
      <c r="A9" s="172" t="s">
        <v>142</v>
      </c>
      <c r="B9" s="173"/>
      <c r="C9" s="173"/>
      <c r="D9" s="173"/>
      <c r="E9" s="173"/>
      <c r="F9" s="24"/>
    </row>
    <row r="10" spans="1:6" ht="24.75" customHeight="1" x14ac:dyDescent="0.35">
      <c r="A10" s="169" t="s">
        <v>143</v>
      </c>
      <c r="B10" s="174"/>
      <c r="C10" s="169"/>
      <c r="D10" s="169"/>
      <c r="E10" s="169"/>
      <c r="F10" s="49"/>
    </row>
    <row r="11" spans="1:6" ht="27" customHeight="1" x14ac:dyDescent="0.25">
      <c r="A11" s="37" t="s">
        <v>49</v>
      </c>
      <c r="B11" s="37" t="s">
        <v>144</v>
      </c>
      <c r="C11" s="37" t="s">
        <v>145</v>
      </c>
      <c r="D11" s="37" t="s">
        <v>102</v>
      </c>
      <c r="E11" s="37" t="s">
        <v>76</v>
      </c>
      <c r="F11" s="50"/>
    </row>
    <row r="12" spans="1:6" s="89" customFormat="1" hidden="1" x14ac:dyDescent="0.25">
      <c r="A12" s="114"/>
      <c r="B12" s="111"/>
      <c r="C12" s="112"/>
      <c r="D12" s="112"/>
      <c r="E12" s="113"/>
      <c r="F12" s="1"/>
    </row>
    <row r="13" spans="1:6" s="89" customFormat="1" ht="25" x14ac:dyDescent="0.25">
      <c r="A13" s="114"/>
      <c r="B13" s="111"/>
      <c r="C13" s="112" t="s">
        <v>211</v>
      </c>
      <c r="D13" s="112"/>
      <c r="E13" s="113"/>
      <c r="F13" s="1"/>
    </row>
    <row r="14" spans="1:6" s="89" customFormat="1" x14ac:dyDescent="0.25">
      <c r="A14" s="114" t="s">
        <v>176</v>
      </c>
      <c r="B14" s="111">
        <v>1930.68</v>
      </c>
      <c r="C14" s="112"/>
      <c r="D14" s="112" t="s">
        <v>178</v>
      </c>
      <c r="E14" s="113" t="s">
        <v>172</v>
      </c>
      <c r="F14" s="1"/>
    </row>
    <row r="15" spans="1:6" s="89" customFormat="1" x14ac:dyDescent="0.25">
      <c r="A15" s="114"/>
      <c r="B15" s="111">
        <v>57.2</v>
      </c>
      <c r="C15" s="112"/>
      <c r="D15" s="112" t="s">
        <v>188</v>
      </c>
      <c r="E15" s="112" t="s">
        <v>180</v>
      </c>
      <c r="F15" s="1"/>
    </row>
    <row r="16" spans="1:6" s="89" customFormat="1" x14ac:dyDescent="0.25">
      <c r="A16" s="114"/>
      <c r="B16" s="111">
        <v>293.07</v>
      </c>
      <c r="C16" s="111"/>
      <c r="D16" s="112" t="s">
        <v>231</v>
      </c>
      <c r="E16" s="113" t="s">
        <v>173</v>
      </c>
      <c r="F16" s="1"/>
    </row>
    <row r="17" spans="1:6" s="89" customFormat="1" x14ac:dyDescent="0.25">
      <c r="A17" s="114"/>
      <c r="B17" s="111">
        <v>222.64</v>
      </c>
      <c r="C17" s="112"/>
      <c r="D17" s="112" t="s">
        <v>231</v>
      </c>
      <c r="E17" s="113" t="s">
        <v>174</v>
      </c>
      <c r="F17" s="1"/>
    </row>
    <row r="18" spans="1:6" s="89" customFormat="1" ht="12.75" customHeight="1" x14ac:dyDescent="0.25">
      <c r="A18" s="114"/>
      <c r="B18" s="111">
        <v>52.8</v>
      </c>
      <c r="C18" s="112"/>
      <c r="D18" s="112" t="s">
        <v>189</v>
      </c>
      <c r="E18" s="113" t="s">
        <v>180</v>
      </c>
      <c r="F18" s="1"/>
    </row>
    <row r="19" spans="1:6" s="89" customFormat="1" ht="12.75" customHeight="1" x14ac:dyDescent="0.25">
      <c r="A19" s="114"/>
      <c r="B19" s="111"/>
      <c r="C19" s="112"/>
      <c r="D19" s="112"/>
      <c r="E19" s="113"/>
      <c r="F19" s="1"/>
    </row>
    <row r="20" spans="1:6" s="89" customFormat="1" ht="12.75" customHeight="1" x14ac:dyDescent="0.25">
      <c r="A20" s="114"/>
      <c r="B20" s="111"/>
      <c r="C20" s="112" t="s">
        <v>212</v>
      </c>
      <c r="D20" s="112"/>
      <c r="E20" s="113"/>
      <c r="F20" s="1"/>
    </row>
    <row r="21" spans="1:6" s="89" customFormat="1" ht="12.75" customHeight="1" x14ac:dyDescent="0.25">
      <c r="A21" s="114" t="s">
        <v>182</v>
      </c>
      <c r="B21" s="157">
        <v>1119.8800000000001</v>
      </c>
      <c r="C21" s="112"/>
      <c r="D21" s="112" t="s">
        <v>183</v>
      </c>
      <c r="E21" s="113" t="s">
        <v>184</v>
      </c>
      <c r="F21" s="1"/>
    </row>
    <row r="22" spans="1:6" s="89" customFormat="1" ht="12.75" customHeight="1" x14ac:dyDescent="0.25">
      <c r="A22" s="114"/>
      <c r="B22" s="157">
        <v>227.3</v>
      </c>
      <c r="C22" s="112"/>
      <c r="D22" s="112" t="s">
        <v>231</v>
      </c>
      <c r="E22" s="113" t="s">
        <v>184</v>
      </c>
      <c r="F22" s="1"/>
    </row>
    <row r="23" spans="1:6" s="89" customFormat="1" ht="12.75" customHeight="1" x14ac:dyDescent="0.25">
      <c r="A23" s="114"/>
      <c r="B23" s="111">
        <v>45.6</v>
      </c>
      <c r="C23" s="112"/>
      <c r="D23" s="112" t="s">
        <v>185</v>
      </c>
      <c r="E23" s="113" t="s">
        <v>180</v>
      </c>
      <c r="F23" s="1"/>
    </row>
    <row r="24" spans="1:6" s="89" customFormat="1" ht="12.75" customHeight="1" x14ac:dyDescent="0.25">
      <c r="A24" s="114"/>
      <c r="B24" s="111">
        <v>99.89</v>
      </c>
      <c r="C24" s="112"/>
      <c r="D24" s="112" t="s">
        <v>186</v>
      </c>
      <c r="E24" s="113" t="s">
        <v>184</v>
      </c>
      <c r="F24" s="1"/>
    </row>
    <row r="25" spans="1:6" s="89" customFormat="1" ht="12.75" customHeight="1" x14ac:dyDescent="0.25">
      <c r="A25" s="114"/>
      <c r="B25" s="111">
        <v>41.1</v>
      </c>
      <c r="C25" s="112"/>
      <c r="D25" s="112" t="s">
        <v>187</v>
      </c>
      <c r="E25" s="113" t="s">
        <v>180</v>
      </c>
      <c r="F25" s="1"/>
    </row>
    <row r="26" spans="1:6" s="89" customFormat="1" x14ac:dyDescent="0.25">
      <c r="A26" s="110"/>
      <c r="B26" s="111"/>
      <c r="C26" s="112"/>
      <c r="D26" s="112"/>
      <c r="E26" s="113"/>
      <c r="F26" s="1"/>
    </row>
    <row r="27" spans="1:6" s="89" customFormat="1" ht="25" x14ac:dyDescent="0.25">
      <c r="A27" s="110"/>
      <c r="B27" s="111"/>
      <c r="C27" s="112" t="s">
        <v>213</v>
      </c>
      <c r="D27" s="112"/>
      <c r="E27" s="113"/>
      <c r="F27" s="1"/>
    </row>
    <row r="28" spans="1:6" s="89" customFormat="1" ht="25" x14ac:dyDescent="0.25">
      <c r="A28" s="110" t="s">
        <v>202</v>
      </c>
      <c r="B28" s="111">
        <v>13132.88</v>
      </c>
      <c r="C28" s="112"/>
      <c r="D28" s="112" t="s">
        <v>203</v>
      </c>
      <c r="E28" s="113" t="s">
        <v>204</v>
      </c>
      <c r="F28" s="1"/>
    </row>
    <row r="29" spans="1:6" s="89" customFormat="1" x14ac:dyDescent="0.25">
      <c r="A29" s="110"/>
      <c r="B29" s="111">
        <v>299.5</v>
      </c>
      <c r="C29" s="112"/>
      <c r="D29" s="112" t="s">
        <v>232</v>
      </c>
      <c r="E29" s="113" t="s">
        <v>184</v>
      </c>
      <c r="F29" s="1"/>
    </row>
    <row r="30" spans="1:6" s="89" customFormat="1" ht="25" x14ac:dyDescent="0.25">
      <c r="A30" s="110"/>
      <c r="B30" s="111">
        <v>1170.03</v>
      </c>
      <c r="C30" s="112"/>
      <c r="D30" s="112" t="s">
        <v>216</v>
      </c>
      <c r="E30" s="113" t="s">
        <v>229</v>
      </c>
      <c r="F30" s="1"/>
    </row>
    <row r="31" spans="1:6" s="89" customFormat="1" ht="37.5" x14ac:dyDescent="0.25">
      <c r="A31" s="110"/>
      <c r="B31" s="111">
        <v>576.42999999999995</v>
      </c>
      <c r="C31" s="112"/>
      <c r="D31" s="112" t="s">
        <v>235</v>
      </c>
      <c r="E31" s="113" t="s">
        <v>228</v>
      </c>
      <c r="F31" s="1"/>
    </row>
    <row r="32" spans="1:6" s="89" customFormat="1" x14ac:dyDescent="0.25">
      <c r="A32" s="110"/>
      <c r="B32" s="111">
        <v>446.09</v>
      </c>
      <c r="C32" s="112"/>
      <c r="D32" s="112" t="s">
        <v>233</v>
      </c>
      <c r="E32" s="113" t="s">
        <v>228</v>
      </c>
      <c r="F32" s="1"/>
    </row>
    <row r="33" spans="1:6" s="89" customFormat="1" x14ac:dyDescent="0.25">
      <c r="A33" s="110"/>
      <c r="B33" s="111">
        <v>543.48</v>
      </c>
      <c r="C33" s="112"/>
      <c r="D33" s="112" t="s">
        <v>234</v>
      </c>
      <c r="E33" s="113" t="s">
        <v>217</v>
      </c>
      <c r="F33" s="1"/>
    </row>
    <row r="34" spans="1:6" s="89" customFormat="1" x14ac:dyDescent="0.25">
      <c r="A34" s="110"/>
      <c r="B34" s="111">
        <v>111.1</v>
      </c>
      <c r="C34" s="112"/>
      <c r="D34" s="112" t="s">
        <v>188</v>
      </c>
      <c r="E34" s="113" t="s">
        <v>180</v>
      </c>
      <c r="F34" s="1"/>
    </row>
    <row r="35" spans="1:6" s="89" customFormat="1" x14ac:dyDescent="0.25">
      <c r="A35" s="110"/>
      <c r="B35" s="111"/>
      <c r="C35" s="112"/>
      <c r="D35" s="112"/>
      <c r="E35" s="113"/>
      <c r="F35" s="1"/>
    </row>
    <row r="36" spans="1:6" s="89" customFormat="1" hidden="1" x14ac:dyDescent="0.25">
      <c r="A36" s="124"/>
      <c r="B36" s="125"/>
      <c r="C36" s="126"/>
      <c r="D36" s="126"/>
      <c r="E36" s="127"/>
      <c r="F36" s="1"/>
    </row>
    <row r="37" spans="1:6" ht="19.5" customHeight="1" x14ac:dyDescent="0.25">
      <c r="A37" s="128" t="s">
        <v>154</v>
      </c>
      <c r="B37" s="129">
        <f>SUM(B12:B36)</f>
        <v>20369.669999999998</v>
      </c>
      <c r="C37" s="130"/>
      <c r="D37" s="168"/>
      <c r="E37" s="168"/>
      <c r="F37" s="48"/>
    </row>
    <row r="38" spans="1:6" ht="19.5" customHeight="1" x14ac:dyDescent="0.25">
      <c r="A38" s="128"/>
      <c r="B38" s="129"/>
      <c r="C38" s="159"/>
      <c r="D38" s="159"/>
      <c r="E38" s="159"/>
      <c r="F38" s="48"/>
    </row>
    <row r="39" spans="1:6" ht="10.5" customHeight="1" x14ac:dyDescent="0.3">
      <c r="A39" s="29"/>
      <c r="B39" s="24"/>
      <c r="C39" s="29"/>
      <c r="D39" s="29"/>
      <c r="E39" s="29"/>
      <c r="F39" s="29"/>
    </row>
    <row r="40" spans="1:6" ht="24.75" customHeight="1" x14ac:dyDescent="0.35">
      <c r="A40" s="169" t="s">
        <v>92</v>
      </c>
      <c r="B40" s="169"/>
      <c r="C40" s="169"/>
      <c r="D40" s="169"/>
      <c r="E40" s="169"/>
      <c r="F40" s="49"/>
    </row>
    <row r="41" spans="1:6" ht="27" customHeight="1" x14ac:dyDescent="0.25">
      <c r="A41" s="37" t="s">
        <v>49</v>
      </c>
      <c r="B41" s="37" t="s">
        <v>31</v>
      </c>
      <c r="C41" s="37" t="s">
        <v>146</v>
      </c>
      <c r="D41" s="37" t="s">
        <v>102</v>
      </c>
      <c r="E41" s="37" t="s">
        <v>76</v>
      </c>
      <c r="F41" s="50"/>
    </row>
    <row r="42" spans="1:6" s="89" customFormat="1" hidden="1" x14ac:dyDescent="0.25">
      <c r="A42" s="114"/>
      <c r="B42" s="111"/>
      <c r="C42" s="112"/>
      <c r="D42" s="112"/>
      <c r="E42" s="113"/>
      <c r="F42" s="1"/>
    </row>
    <row r="43" spans="1:6" s="89" customFormat="1" x14ac:dyDescent="0.25">
      <c r="A43" s="114"/>
      <c r="B43" s="111"/>
      <c r="C43" s="112" t="s">
        <v>171</v>
      </c>
      <c r="D43" s="112"/>
      <c r="E43" s="113"/>
      <c r="F43" s="1"/>
    </row>
    <row r="44" spans="1:6" s="89" customFormat="1" x14ac:dyDescent="0.25">
      <c r="A44" s="156">
        <v>43518</v>
      </c>
      <c r="B44" s="111">
        <v>465.02</v>
      </c>
      <c r="C44" s="112"/>
      <c r="D44" s="112" t="s">
        <v>177</v>
      </c>
      <c r="E44" s="113" t="s">
        <v>169</v>
      </c>
      <c r="F44" s="1"/>
    </row>
    <row r="45" spans="1:6" s="89" customFormat="1" x14ac:dyDescent="0.25">
      <c r="A45" s="156"/>
      <c r="B45" s="111">
        <v>36.520000000000003</v>
      </c>
      <c r="C45" s="112"/>
      <c r="D45" s="112" t="s">
        <v>179</v>
      </c>
      <c r="E45" s="113" t="s">
        <v>180</v>
      </c>
      <c r="F45" s="1"/>
    </row>
    <row r="46" spans="1:6" s="89" customFormat="1" x14ac:dyDescent="0.25">
      <c r="A46" s="114"/>
      <c r="B46" s="111"/>
      <c r="C46" s="112"/>
      <c r="D46" s="112"/>
      <c r="E46" s="113"/>
      <c r="F46" s="1"/>
    </row>
    <row r="47" spans="1:6" s="89" customFormat="1" x14ac:dyDescent="0.25">
      <c r="A47" s="114"/>
      <c r="B47" s="111"/>
      <c r="C47" s="112" t="s">
        <v>210</v>
      </c>
      <c r="D47" s="112"/>
      <c r="E47" s="113"/>
      <c r="F47" s="1"/>
    </row>
    <row r="48" spans="1:6" s="89" customFormat="1" x14ac:dyDescent="0.25">
      <c r="A48" s="156">
        <v>43586</v>
      </c>
      <c r="B48" s="111">
        <v>378.13</v>
      </c>
      <c r="C48" s="112"/>
      <c r="D48" s="112" t="s">
        <v>197</v>
      </c>
      <c r="E48" s="113" t="s">
        <v>196</v>
      </c>
      <c r="F48" s="1"/>
    </row>
    <row r="49" spans="1:6" s="89" customFormat="1" x14ac:dyDescent="0.25">
      <c r="A49" s="114"/>
      <c r="B49" s="111"/>
      <c r="C49" s="112"/>
      <c r="D49" s="112"/>
      <c r="E49" s="113"/>
      <c r="F49" s="1"/>
    </row>
    <row r="50" spans="1:6" s="89" customFormat="1" x14ac:dyDescent="0.25">
      <c r="A50" s="114"/>
      <c r="B50" s="111"/>
      <c r="C50" s="112"/>
      <c r="D50" s="112"/>
      <c r="E50" s="113"/>
      <c r="F50" s="1"/>
    </row>
    <row r="51" spans="1:6" s="89" customFormat="1" hidden="1" x14ac:dyDescent="0.25">
      <c r="A51" s="114"/>
      <c r="B51" s="111"/>
      <c r="C51" s="112"/>
      <c r="D51" s="112"/>
      <c r="E51" s="113"/>
      <c r="F51" s="1"/>
    </row>
    <row r="52" spans="1:6" ht="19.5" customHeight="1" x14ac:dyDescent="0.25">
      <c r="A52" s="128" t="s">
        <v>155</v>
      </c>
      <c r="B52" s="129">
        <f>SUM(B42:B51)</f>
        <v>879.67</v>
      </c>
      <c r="C52" s="130" t="str">
        <f>IF(SUBTOTAL(3,B42:B51)=SUBTOTAL(103,B42:B51),'Summary and sign-off'!$A$47,'Summary and sign-off'!$A$48)</f>
        <v>Check - there are no hidden rows with data</v>
      </c>
      <c r="D52" s="168" t="str">
        <f>IF('Summary and sign-off'!F55='Summary and sign-off'!F53,'Summary and sign-off'!A50,'Summary and sign-off'!A49)</f>
        <v>Check - each entry provides sufficient information</v>
      </c>
      <c r="E52" s="168"/>
      <c r="F52" s="48"/>
    </row>
    <row r="53" spans="1:6" ht="10.5" customHeight="1" x14ac:dyDescent="0.3">
      <c r="A53" s="29"/>
      <c r="B53" s="24"/>
      <c r="C53" s="29"/>
      <c r="D53" s="29"/>
      <c r="E53" s="29"/>
      <c r="F53" s="29"/>
    </row>
    <row r="54" spans="1:6" ht="24.75" customHeight="1" x14ac:dyDescent="0.25">
      <c r="A54" s="169" t="s">
        <v>44</v>
      </c>
      <c r="B54" s="169"/>
      <c r="C54" s="169"/>
      <c r="D54" s="169"/>
      <c r="E54" s="169"/>
      <c r="F54" s="48"/>
    </row>
    <row r="55" spans="1:6" ht="27" customHeight="1" x14ac:dyDescent="0.25">
      <c r="A55" s="37" t="s">
        <v>49</v>
      </c>
      <c r="B55" s="37" t="s">
        <v>31</v>
      </c>
      <c r="C55" s="37" t="s">
        <v>147</v>
      </c>
      <c r="D55" s="37" t="s">
        <v>88</v>
      </c>
      <c r="E55" s="37" t="s">
        <v>76</v>
      </c>
      <c r="F55" s="51"/>
    </row>
    <row r="56" spans="1:6" s="89" customFormat="1" hidden="1" x14ac:dyDescent="0.25">
      <c r="A56" s="114"/>
      <c r="B56" s="111"/>
      <c r="C56" s="112"/>
      <c r="D56" s="112"/>
      <c r="E56" s="113"/>
      <c r="F56" s="1"/>
    </row>
    <row r="57" spans="1:6" s="89" customFormat="1" x14ac:dyDescent="0.25">
      <c r="A57" s="114"/>
      <c r="B57" s="111"/>
      <c r="C57" s="112" t="s">
        <v>214</v>
      </c>
      <c r="D57" s="112"/>
      <c r="E57" s="113"/>
      <c r="F57" s="1"/>
    </row>
    <row r="58" spans="1:6" s="89" customFormat="1" x14ac:dyDescent="0.25">
      <c r="A58" s="114"/>
      <c r="B58" s="111"/>
      <c r="C58" s="112"/>
      <c r="D58" s="112"/>
      <c r="E58" s="113"/>
      <c r="F58" s="1"/>
    </row>
    <row r="59" spans="1:6" s="89" customFormat="1" hidden="1" x14ac:dyDescent="0.25">
      <c r="A59" s="114"/>
      <c r="B59" s="111"/>
      <c r="C59" s="112"/>
      <c r="D59" s="112"/>
      <c r="E59" s="113"/>
      <c r="F59" s="1"/>
    </row>
    <row r="60" spans="1:6" ht="19.5" customHeight="1" x14ac:dyDescent="0.25">
      <c r="A60" s="128" t="s">
        <v>152</v>
      </c>
      <c r="B60" s="129">
        <f>SUM(B56:B59)</f>
        <v>0</v>
      </c>
      <c r="C60" s="130" t="str">
        <f>IF(SUBTOTAL(3,B56:B59)=SUBTOTAL(103,B56:B59),'Summary and sign-off'!$A$47,'Summary and sign-off'!$A$48)</f>
        <v>Check - there are no hidden rows with data</v>
      </c>
      <c r="D60" s="168" t="str">
        <f>IF('Summary and sign-off'!F56='Summary and sign-off'!F53,'Summary and sign-off'!A50,'Summary and sign-off'!A49)</f>
        <v>Check - each entry provides sufficient information</v>
      </c>
      <c r="E60" s="168"/>
      <c r="F60" s="48"/>
    </row>
    <row r="61" spans="1:6" ht="10.5" customHeight="1" x14ac:dyDescent="0.3">
      <c r="A61" s="29"/>
      <c r="B61" s="97"/>
      <c r="C61" s="24"/>
      <c r="D61" s="29"/>
      <c r="E61" s="29"/>
      <c r="F61" s="29"/>
    </row>
    <row r="62" spans="1:6" ht="34.5" customHeight="1" x14ac:dyDescent="0.25">
      <c r="A62" s="52" t="s">
        <v>1</v>
      </c>
      <c r="B62" s="98">
        <f>B37+B52+B60</f>
        <v>21249.339999999997</v>
      </c>
      <c r="C62" s="53"/>
      <c r="D62" s="53"/>
      <c r="E62" s="53"/>
      <c r="F62" s="28"/>
    </row>
    <row r="63" spans="1:6" ht="13" x14ac:dyDescent="0.3">
      <c r="A63" s="29"/>
      <c r="B63" s="24"/>
      <c r="C63" s="29"/>
      <c r="D63" s="29"/>
      <c r="E63" s="29"/>
      <c r="F63" s="29"/>
    </row>
    <row r="64" spans="1:6" ht="13" x14ac:dyDescent="0.3">
      <c r="A64" s="54" t="s">
        <v>8</v>
      </c>
      <c r="B64" s="27"/>
      <c r="C64" s="28"/>
      <c r="D64" s="28"/>
      <c r="E64" s="28"/>
      <c r="F64" s="29"/>
    </row>
    <row r="65" spans="1:6" ht="12.65" customHeight="1" x14ac:dyDescent="0.25">
      <c r="A65" s="25" t="s">
        <v>50</v>
      </c>
      <c r="B65" s="55"/>
      <c r="C65" s="55"/>
      <c r="D65" s="34"/>
      <c r="E65" s="34"/>
      <c r="F65" s="29"/>
    </row>
    <row r="66" spans="1:6" ht="13" customHeight="1" x14ac:dyDescent="0.25">
      <c r="A66" s="33" t="s">
        <v>156</v>
      </c>
      <c r="B66" s="29"/>
      <c r="C66" s="34"/>
      <c r="D66" s="29"/>
      <c r="E66" s="34"/>
      <c r="F66" s="29"/>
    </row>
    <row r="67" spans="1:6" x14ac:dyDescent="0.25">
      <c r="A67" s="33" t="s">
        <v>149</v>
      </c>
      <c r="B67" s="34"/>
      <c r="C67" s="34"/>
      <c r="D67" s="34"/>
      <c r="E67" s="56"/>
      <c r="F67" s="48"/>
    </row>
    <row r="68" spans="1:6" ht="13" x14ac:dyDescent="0.3">
      <c r="A68" s="25" t="s">
        <v>157</v>
      </c>
      <c r="B68" s="27"/>
      <c r="C68" s="28"/>
      <c r="D68" s="28"/>
      <c r="E68" s="28"/>
      <c r="F68" s="29"/>
    </row>
    <row r="69" spans="1:6" ht="13" customHeight="1" x14ac:dyDescent="0.25">
      <c r="A69" s="33" t="s">
        <v>148</v>
      </c>
      <c r="B69" s="29"/>
      <c r="C69" s="34"/>
      <c r="D69" s="29"/>
      <c r="E69" s="34"/>
      <c r="F69" s="29"/>
    </row>
    <row r="70" spans="1:6" x14ac:dyDescent="0.25">
      <c r="A70" s="33" t="s">
        <v>153</v>
      </c>
      <c r="B70" s="34"/>
      <c r="C70" s="34"/>
      <c r="D70" s="34"/>
      <c r="E70" s="56"/>
      <c r="F70" s="48"/>
    </row>
    <row r="71" spans="1:6" x14ac:dyDescent="0.25">
      <c r="A71" s="38" t="s">
        <v>165</v>
      </c>
      <c r="B71" s="38"/>
      <c r="C71" s="38"/>
      <c r="D71" s="38"/>
      <c r="E71" s="56"/>
      <c r="F71" s="48"/>
    </row>
    <row r="72" spans="1:6" x14ac:dyDescent="0.25">
      <c r="A72" s="42"/>
      <c r="B72" s="29"/>
      <c r="C72" s="29"/>
      <c r="D72" s="29"/>
      <c r="E72" s="48"/>
      <c r="F72" s="48"/>
    </row>
    <row r="73" spans="1:6" hidden="1" x14ac:dyDescent="0.25">
      <c r="A73" s="42"/>
      <c r="B73" s="29"/>
      <c r="C73" s="29"/>
      <c r="D73" s="29"/>
      <c r="E73" s="48"/>
      <c r="F73" s="48"/>
    </row>
    <row r="74" spans="1:6" hidden="1" x14ac:dyDescent="0.25"/>
    <row r="75" spans="1:6" hidden="1" x14ac:dyDescent="0.25"/>
    <row r="76" spans="1:6" hidden="1" x14ac:dyDescent="0.25"/>
    <row r="77" spans="1:6" hidden="1" x14ac:dyDescent="0.25"/>
    <row r="78" spans="1:6" ht="12.75" hidden="1" customHeight="1" x14ac:dyDescent="0.25"/>
    <row r="79" spans="1:6" hidden="1" x14ac:dyDescent="0.25"/>
    <row r="80" spans="1:6" hidden="1" x14ac:dyDescent="0.25"/>
    <row r="81" spans="1:6" hidden="1" x14ac:dyDescent="0.25">
      <c r="A81" s="57"/>
      <c r="B81" s="48"/>
      <c r="C81" s="48"/>
      <c r="D81" s="48"/>
      <c r="E81" s="48"/>
      <c r="F81" s="48"/>
    </row>
    <row r="82" spans="1:6" hidden="1" x14ac:dyDescent="0.25">
      <c r="A82" s="57"/>
      <c r="B82" s="48"/>
      <c r="C82" s="48"/>
      <c r="D82" s="48"/>
      <c r="E82" s="48"/>
      <c r="F82" s="48"/>
    </row>
    <row r="83" spans="1:6" hidden="1" x14ac:dyDescent="0.25">
      <c r="A83" s="57"/>
      <c r="B83" s="48"/>
      <c r="C83" s="48"/>
      <c r="D83" s="48"/>
      <c r="E83" s="48"/>
      <c r="F83" s="48"/>
    </row>
    <row r="84" spans="1:6" hidden="1" x14ac:dyDescent="0.25">
      <c r="A84" s="57"/>
      <c r="B84" s="48"/>
      <c r="C84" s="48"/>
      <c r="D84" s="48"/>
      <c r="E84" s="48"/>
      <c r="F84" s="48"/>
    </row>
    <row r="85" spans="1:6" hidden="1" x14ac:dyDescent="0.25">
      <c r="A85" s="57"/>
      <c r="B85" s="48"/>
      <c r="C85" s="48"/>
      <c r="D85" s="48"/>
      <c r="E85" s="48"/>
      <c r="F85" s="48"/>
    </row>
    <row r="86" spans="1:6" hidden="1" x14ac:dyDescent="0.25"/>
    <row r="87" spans="1:6" hidden="1" x14ac:dyDescent="0.25"/>
    <row r="88" spans="1:6" hidden="1" x14ac:dyDescent="0.25"/>
    <row r="89" spans="1:6" hidden="1" x14ac:dyDescent="0.25"/>
    <row r="90" spans="1:6" hidden="1" x14ac:dyDescent="0.25"/>
    <row r="91" spans="1:6" hidden="1" x14ac:dyDescent="0.25"/>
    <row r="92" spans="1:6" hidden="1"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sheetProtection formatCells="0" formatRows="0" insertColumns="0" insertRows="0" deleteRows="0"/>
  <mergeCells count="15">
    <mergeCell ref="B7:E7"/>
    <mergeCell ref="B5:E5"/>
    <mergeCell ref="D60:E60"/>
    <mergeCell ref="A1:E1"/>
    <mergeCell ref="A40:E40"/>
    <mergeCell ref="A54:E54"/>
    <mergeCell ref="B2:E2"/>
    <mergeCell ref="B3:E3"/>
    <mergeCell ref="B4:E4"/>
    <mergeCell ref="A8:E8"/>
    <mergeCell ref="A9:E9"/>
    <mergeCell ref="B6:E6"/>
    <mergeCell ref="D37:E37"/>
    <mergeCell ref="D52:E52"/>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36 A42:A51 A56:A59">
      <formula1>$B$4</formula1>
      <formula2>$B$5</formula2>
    </dataValidation>
    <dataValidation allowBlank="1" showInputMessage="1" showErrorMessage="1" prompt="Insert additional rows as needed:_x000a_- 'right click' on a row number (left of screen)_x000a_- select 'Insert' (this will insert a row above it)" sqref="A55 A41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B12:B20 B23:B27 B29:B36 B42:B51 B56:B59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D15" sqref="D15:E15"/>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64" t="s">
        <v>6</v>
      </c>
      <c r="B1" s="164"/>
      <c r="C1" s="164"/>
      <c r="D1" s="164"/>
      <c r="E1" s="164"/>
      <c r="F1" s="40"/>
    </row>
    <row r="2" spans="1:6" ht="21" customHeight="1" x14ac:dyDescent="0.25">
      <c r="A2" s="4" t="s">
        <v>2</v>
      </c>
      <c r="B2" s="167" t="str">
        <f>'Summary and sign-off'!B2:F2</f>
        <v>Department of Prime Minister and Cabinet</v>
      </c>
      <c r="C2" s="167"/>
      <c r="D2" s="167"/>
      <c r="E2" s="167"/>
      <c r="F2" s="40"/>
    </row>
    <row r="3" spans="1:6" ht="21" customHeight="1" x14ac:dyDescent="0.25">
      <c r="A3" s="4" t="s">
        <v>3</v>
      </c>
      <c r="B3" s="167" t="str">
        <f>'Summary and sign-off'!B3:F3</f>
        <v>Brook Barrington</v>
      </c>
      <c r="C3" s="167"/>
      <c r="D3" s="167"/>
      <c r="E3" s="167"/>
      <c r="F3" s="40"/>
    </row>
    <row r="4" spans="1:6" ht="21" customHeight="1" x14ac:dyDescent="0.25">
      <c r="A4" s="4" t="s">
        <v>77</v>
      </c>
      <c r="B4" s="167">
        <f>'Summary and sign-off'!B4:F4</f>
        <v>43497</v>
      </c>
      <c r="C4" s="167"/>
      <c r="D4" s="167"/>
      <c r="E4" s="167"/>
      <c r="F4" s="40"/>
    </row>
    <row r="5" spans="1:6" ht="21" customHeight="1" x14ac:dyDescent="0.25">
      <c r="A5" s="4" t="s">
        <v>78</v>
      </c>
      <c r="B5" s="167">
        <f>'Summary and sign-off'!B5:F5</f>
        <v>43646</v>
      </c>
      <c r="C5" s="167"/>
      <c r="D5" s="167"/>
      <c r="E5" s="167"/>
      <c r="F5" s="40"/>
    </row>
    <row r="6" spans="1:6" ht="21" customHeight="1" x14ac:dyDescent="0.25">
      <c r="A6" s="4" t="s">
        <v>29</v>
      </c>
      <c r="B6" s="162" t="s">
        <v>28</v>
      </c>
      <c r="C6" s="162"/>
      <c r="D6" s="162"/>
      <c r="E6" s="162"/>
      <c r="F6" s="40"/>
    </row>
    <row r="7" spans="1:6" ht="21" customHeight="1" x14ac:dyDescent="0.25">
      <c r="A7" s="4" t="s">
        <v>104</v>
      </c>
      <c r="B7" s="162" t="s">
        <v>116</v>
      </c>
      <c r="C7" s="162"/>
      <c r="D7" s="162"/>
      <c r="E7" s="162"/>
      <c r="F7" s="40"/>
    </row>
    <row r="8" spans="1:6" ht="35.25" customHeight="1" x14ac:dyDescent="0.35">
      <c r="A8" s="177" t="s">
        <v>158</v>
      </c>
      <c r="B8" s="177"/>
      <c r="C8" s="178"/>
      <c r="D8" s="178"/>
      <c r="E8" s="178"/>
      <c r="F8" s="44"/>
    </row>
    <row r="9" spans="1:6" ht="35.25" customHeight="1" x14ac:dyDescent="0.35">
      <c r="A9" s="175" t="s">
        <v>135</v>
      </c>
      <c r="B9" s="176"/>
      <c r="C9" s="176"/>
      <c r="D9" s="176"/>
      <c r="E9" s="176"/>
      <c r="F9" s="44"/>
    </row>
    <row r="10" spans="1:6" ht="27" customHeight="1" x14ac:dyDescent="0.25">
      <c r="A10" s="37" t="s">
        <v>161</v>
      </c>
      <c r="B10" s="37" t="s">
        <v>31</v>
      </c>
      <c r="C10" s="37" t="s">
        <v>89</v>
      </c>
      <c r="D10" s="37" t="s">
        <v>87</v>
      </c>
      <c r="E10" s="37" t="s">
        <v>76</v>
      </c>
      <c r="F10" s="25"/>
    </row>
    <row r="11" spans="1:6" s="89" customFormat="1" hidden="1" x14ac:dyDescent="0.25">
      <c r="A11" s="110"/>
      <c r="B11" s="111"/>
      <c r="C11" s="116"/>
      <c r="D11" s="116"/>
      <c r="E11" s="117"/>
      <c r="F11" s="2"/>
    </row>
    <row r="12" spans="1:6" s="89" customFormat="1" x14ac:dyDescent="0.25">
      <c r="A12" s="156">
        <v>43601</v>
      </c>
      <c r="B12" s="111">
        <v>637.54999999999995</v>
      </c>
      <c r="C12" s="116" t="s">
        <v>236</v>
      </c>
      <c r="D12" s="116" t="s">
        <v>218</v>
      </c>
      <c r="E12" s="117" t="s">
        <v>217</v>
      </c>
      <c r="F12" s="2"/>
    </row>
    <row r="13" spans="1:6" s="89" customFormat="1" x14ac:dyDescent="0.25">
      <c r="A13" s="110"/>
      <c r="B13" s="111"/>
      <c r="C13" s="116"/>
      <c r="D13" s="116"/>
      <c r="E13" s="117"/>
      <c r="F13" s="2"/>
    </row>
    <row r="14" spans="1:6" s="89" customFormat="1" ht="11.25" hidden="1" customHeight="1" x14ac:dyDescent="0.25">
      <c r="A14" s="110"/>
      <c r="B14" s="111"/>
      <c r="C14" s="116"/>
      <c r="D14" s="116"/>
      <c r="E14" s="117"/>
      <c r="F14" s="2"/>
    </row>
    <row r="15" spans="1:6" ht="34.5" customHeight="1" x14ac:dyDescent="0.25">
      <c r="A15" s="90" t="s">
        <v>129</v>
      </c>
      <c r="B15" s="102">
        <f>SUM(B11:B14)</f>
        <v>637.54999999999995</v>
      </c>
      <c r="C15" s="123"/>
      <c r="D15" s="168"/>
      <c r="E15" s="168"/>
      <c r="F15" s="2"/>
    </row>
    <row r="16" spans="1:6" ht="13" x14ac:dyDescent="0.3">
      <c r="A16" s="23"/>
      <c r="B16" s="22"/>
      <c r="C16" s="22"/>
      <c r="D16" s="22"/>
      <c r="E16" s="22"/>
      <c r="F16" s="40"/>
    </row>
    <row r="17" spans="1:6" ht="13" x14ac:dyDescent="0.3">
      <c r="A17" s="23" t="s">
        <v>8</v>
      </c>
      <c r="B17" s="24"/>
      <c r="C17" s="29"/>
      <c r="D17" s="22"/>
      <c r="E17" s="22"/>
      <c r="F17" s="40"/>
    </row>
    <row r="18" spans="1:6" ht="12.75" customHeight="1" x14ac:dyDescent="0.25">
      <c r="A18" s="25" t="s">
        <v>160</v>
      </c>
      <c r="B18" s="25"/>
      <c r="C18" s="25"/>
      <c r="D18" s="25"/>
      <c r="E18" s="25"/>
      <c r="F18" s="40"/>
    </row>
    <row r="19" spans="1:6" x14ac:dyDescent="0.25">
      <c r="A19" s="25" t="s">
        <v>159</v>
      </c>
      <c r="B19" s="33"/>
      <c r="C19" s="45"/>
      <c r="D19" s="46"/>
      <c r="E19" s="46"/>
      <c r="F19" s="40"/>
    </row>
    <row r="20" spans="1:6" ht="13" x14ac:dyDescent="0.3">
      <c r="A20" s="25" t="s">
        <v>157</v>
      </c>
      <c r="B20" s="27"/>
      <c r="C20" s="28"/>
      <c r="D20" s="28"/>
      <c r="E20" s="28"/>
      <c r="F20" s="29"/>
    </row>
    <row r="21" spans="1:6" x14ac:dyDescent="0.25">
      <c r="A21" s="33" t="s">
        <v>13</v>
      </c>
      <c r="B21" s="33"/>
      <c r="C21" s="45"/>
      <c r="D21" s="45"/>
      <c r="E21" s="45"/>
      <c r="F21" s="40"/>
    </row>
    <row r="22" spans="1:6" ht="12.75" customHeight="1" x14ac:dyDescent="0.25">
      <c r="A22" s="33" t="s">
        <v>166</v>
      </c>
      <c r="B22" s="33"/>
      <c r="C22" s="47"/>
      <c r="D22" s="47"/>
      <c r="E22" s="35"/>
      <c r="F22" s="40"/>
    </row>
    <row r="23" spans="1:6" x14ac:dyDescent="0.25">
      <c r="A23" s="22"/>
      <c r="B23" s="22"/>
      <c r="C23" s="22"/>
      <c r="D23" s="22"/>
      <c r="E23" s="22"/>
      <c r="F23" s="40"/>
    </row>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2"/>
  <sheetViews>
    <sheetView tabSelected="1" zoomScaleNormal="100" workbookViewId="0">
      <selection activeCell="B48" sqref="B48"/>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64" t="s">
        <v>6</v>
      </c>
      <c r="B1" s="164"/>
      <c r="C1" s="164"/>
      <c r="D1" s="164"/>
      <c r="E1" s="164"/>
      <c r="F1" s="26"/>
    </row>
    <row r="2" spans="1:6" ht="21" customHeight="1" x14ac:dyDescent="0.25">
      <c r="A2" s="4" t="s">
        <v>2</v>
      </c>
      <c r="B2" s="167" t="str">
        <f>'Summary and sign-off'!B2:F2</f>
        <v>Department of Prime Minister and Cabinet</v>
      </c>
      <c r="C2" s="167"/>
      <c r="D2" s="167"/>
      <c r="E2" s="167"/>
      <c r="F2" s="26"/>
    </row>
    <row r="3" spans="1:6" ht="21" customHeight="1" x14ac:dyDescent="0.25">
      <c r="A3" s="4" t="s">
        <v>3</v>
      </c>
      <c r="B3" s="167" t="str">
        <f>'Summary and sign-off'!B3:F3</f>
        <v>Brook Barrington</v>
      </c>
      <c r="C3" s="167"/>
      <c r="D3" s="167"/>
      <c r="E3" s="167"/>
      <c r="F3" s="26"/>
    </row>
    <row r="4" spans="1:6" ht="21" customHeight="1" x14ac:dyDescent="0.25">
      <c r="A4" s="4" t="s">
        <v>77</v>
      </c>
      <c r="B4" s="167">
        <f>'Summary and sign-off'!B4:F4</f>
        <v>43497</v>
      </c>
      <c r="C4" s="167"/>
      <c r="D4" s="167"/>
      <c r="E4" s="167"/>
      <c r="F4" s="26"/>
    </row>
    <row r="5" spans="1:6" ht="21" customHeight="1" x14ac:dyDescent="0.25">
      <c r="A5" s="4" t="s">
        <v>78</v>
      </c>
      <c r="B5" s="167">
        <f>'Summary and sign-off'!B5:F5</f>
        <v>43646</v>
      </c>
      <c r="C5" s="167"/>
      <c r="D5" s="167"/>
      <c r="E5" s="167"/>
      <c r="F5" s="26"/>
    </row>
    <row r="6" spans="1:6" ht="21" customHeight="1" x14ac:dyDescent="0.25">
      <c r="A6" s="4" t="s">
        <v>29</v>
      </c>
      <c r="B6" s="162" t="s">
        <v>28</v>
      </c>
      <c r="C6" s="162"/>
      <c r="D6" s="162"/>
      <c r="E6" s="162"/>
      <c r="F6" s="36"/>
    </row>
    <row r="7" spans="1:6" ht="21" customHeight="1" x14ac:dyDescent="0.25">
      <c r="A7" s="4" t="s">
        <v>104</v>
      </c>
      <c r="B7" s="162" t="s">
        <v>116</v>
      </c>
      <c r="C7" s="162"/>
      <c r="D7" s="162"/>
      <c r="E7" s="162"/>
      <c r="F7" s="36"/>
    </row>
    <row r="8" spans="1:6" ht="35.25" customHeight="1" x14ac:dyDescent="0.25">
      <c r="A8" s="171" t="s">
        <v>0</v>
      </c>
      <c r="B8" s="171"/>
      <c r="C8" s="178"/>
      <c r="D8" s="178"/>
      <c r="E8" s="178"/>
      <c r="F8" s="26"/>
    </row>
    <row r="9" spans="1:6" ht="35.25" customHeight="1" x14ac:dyDescent="0.25">
      <c r="A9" s="179" t="s">
        <v>127</v>
      </c>
      <c r="B9" s="180"/>
      <c r="C9" s="180"/>
      <c r="D9" s="180"/>
      <c r="E9" s="180"/>
      <c r="F9" s="26"/>
    </row>
    <row r="10" spans="1:6" ht="24.75" customHeight="1" x14ac:dyDescent="0.25">
      <c r="A10" s="37" t="s">
        <v>49</v>
      </c>
      <c r="B10" s="37" t="s">
        <v>31</v>
      </c>
      <c r="C10" s="37" t="s">
        <v>51</v>
      </c>
      <c r="D10" s="37" t="s">
        <v>162</v>
      </c>
      <c r="E10" s="37" t="s">
        <v>76</v>
      </c>
      <c r="F10" s="38"/>
    </row>
    <row r="11" spans="1:6" s="89" customFormat="1" x14ac:dyDescent="0.25">
      <c r="A11" s="156">
        <v>43497</v>
      </c>
      <c r="B11" s="111">
        <v>7640.52</v>
      </c>
      <c r="C11" s="116" t="s">
        <v>219</v>
      </c>
      <c r="D11" s="116" t="s">
        <v>181</v>
      </c>
      <c r="E11" s="117"/>
      <c r="F11" s="3"/>
    </row>
    <row r="12" spans="1:6" s="89" customFormat="1" x14ac:dyDescent="0.25">
      <c r="A12" s="156">
        <v>43520</v>
      </c>
      <c r="B12" s="111">
        <v>32</v>
      </c>
      <c r="C12" s="116" t="s">
        <v>190</v>
      </c>
      <c r="D12" s="116" t="s">
        <v>215</v>
      </c>
      <c r="E12" s="117"/>
      <c r="F12" s="3"/>
    </row>
    <row r="13" spans="1:6" s="89" customFormat="1" x14ac:dyDescent="0.25">
      <c r="A13" s="156">
        <v>43548</v>
      </c>
      <c r="B13" s="111">
        <v>32</v>
      </c>
      <c r="C13" s="116" t="s">
        <v>190</v>
      </c>
      <c r="D13" s="116" t="s">
        <v>207</v>
      </c>
      <c r="E13" s="117"/>
      <c r="F13" s="3"/>
    </row>
    <row r="14" spans="1:6" s="89" customFormat="1" x14ac:dyDescent="0.25">
      <c r="A14" s="156">
        <v>43579</v>
      </c>
      <c r="B14" s="111">
        <v>32</v>
      </c>
      <c r="C14" s="116" t="s">
        <v>190</v>
      </c>
      <c r="D14" s="116" t="s">
        <v>206</v>
      </c>
      <c r="E14" s="117"/>
      <c r="F14" s="3"/>
    </row>
    <row r="15" spans="1:6" s="89" customFormat="1" ht="37.5" x14ac:dyDescent="0.25">
      <c r="A15" s="156">
        <v>43609</v>
      </c>
      <c r="B15" s="111">
        <v>102.73</v>
      </c>
      <c r="C15" s="116" t="s">
        <v>190</v>
      </c>
      <c r="D15" s="116" t="s">
        <v>205</v>
      </c>
      <c r="E15" s="117" t="s">
        <v>237</v>
      </c>
      <c r="F15" s="3"/>
    </row>
    <row r="16" spans="1:6" s="89" customFormat="1" x14ac:dyDescent="0.25">
      <c r="A16" s="156">
        <v>43640</v>
      </c>
      <c r="B16" s="111">
        <v>32.17</v>
      </c>
      <c r="C16" s="116" t="s">
        <v>190</v>
      </c>
      <c r="D16" s="116" t="s">
        <v>209</v>
      </c>
      <c r="E16" s="117"/>
      <c r="F16" s="3"/>
    </row>
    <row r="17" spans="1:6" s="89" customFormat="1" x14ac:dyDescent="0.25">
      <c r="A17" s="114"/>
      <c r="B17" s="111"/>
      <c r="C17" s="116"/>
      <c r="D17" s="116"/>
      <c r="E17" s="117"/>
      <c r="F17" s="3"/>
    </row>
    <row r="18" spans="1:6" s="89" customFormat="1" x14ac:dyDescent="0.25">
      <c r="A18" s="110"/>
      <c r="B18" s="111"/>
      <c r="C18" s="116"/>
      <c r="D18" s="116"/>
      <c r="E18" s="117"/>
      <c r="F18" s="3"/>
    </row>
    <row r="19" spans="1:6" s="89" customFormat="1" hidden="1" x14ac:dyDescent="0.25">
      <c r="A19" s="110"/>
      <c r="B19" s="111"/>
      <c r="C19" s="116"/>
      <c r="D19" s="116"/>
      <c r="E19" s="117"/>
      <c r="F19" s="3"/>
    </row>
    <row r="20" spans="1:6" ht="34.5" customHeight="1" x14ac:dyDescent="0.25">
      <c r="A20" s="90" t="s">
        <v>136</v>
      </c>
      <c r="B20" s="102">
        <f>SUM(B11:B19)</f>
        <v>7871.42</v>
      </c>
      <c r="C20" s="123"/>
      <c r="D20" s="168"/>
      <c r="E20" s="168"/>
      <c r="F20" s="39"/>
    </row>
    <row r="21" spans="1:6" ht="14.15" customHeight="1" x14ac:dyDescent="0.25">
      <c r="A21" s="40"/>
      <c r="B21" s="29"/>
      <c r="C21" s="22"/>
      <c r="D21" s="22"/>
      <c r="E21" s="22"/>
      <c r="F21" s="26"/>
    </row>
    <row r="22" spans="1:6" ht="13" x14ac:dyDescent="0.3">
      <c r="A22" s="23" t="s">
        <v>7</v>
      </c>
      <c r="B22" s="22"/>
      <c r="C22" s="22"/>
      <c r="D22" s="22"/>
      <c r="E22" s="22"/>
      <c r="F22" s="26"/>
    </row>
    <row r="23" spans="1:6" ht="12.65" customHeight="1" x14ac:dyDescent="0.25">
      <c r="A23" s="25" t="s">
        <v>50</v>
      </c>
      <c r="B23" s="22"/>
      <c r="C23" s="22"/>
      <c r="D23" s="22"/>
      <c r="E23" s="22"/>
      <c r="F23" s="26"/>
    </row>
    <row r="24" spans="1:6" ht="13" x14ac:dyDescent="0.3">
      <c r="A24" s="25" t="s">
        <v>157</v>
      </c>
      <c r="B24" s="27"/>
      <c r="C24" s="28"/>
      <c r="D24" s="28"/>
      <c r="E24" s="28"/>
      <c r="F24" s="29"/>
    </row>
    <row r="25" spans="1:6" x14ac:dyDescent="0.25">
      <c r="A25" s="33" t="s">
        <v>13</v>
      </c>
      <c r="B25" s="34"/>
      <c r="C25" s="29"/>
      <c r="D25" s="29"/>
      <c r="E25" s="29"/>
      <c r="F25" s="29"/>
    </row>
    <row r="26" spans="1:6" ht="12.75" customHeight="1" x14ac:dyDescent="0.25">
      <c r="A26" s="33" t="s">
        <v>166</v>
      </c>
      <c r="B26" s="41"/>
      <c r="C26" s="35"/>
      <c r="D26" s="35"/>
      <c r="E26" s="35"/>
      <c r="F26" s="35"/>
    </row>
    <row r="27" spans="1:6" x14ac:dyDescent="0.25">
      <c r="A27" s="40"/>
      <c r="B27" s="42"/>
      <c r="C27" s="22"/>
      <c r="D27" s="22"/>
      <c r="E27" s="22"/>
      <c r="F27" s="40"/>
    </row>
    <row r="28" spans="1:6" hidden="1" x14ac:dyDescent="0.25">
      <c r="A28" s="22"/>
      <c r="B28" s="22"/>
      <c r="C28" s="22"/>
      <c r="D28" s="22"/>
      <c r="E28" s="40"/>
    </row>
    <row r="29" spans="1:6" ht="12.75" hidden="1" customHeight="1" x14ac:dyDescent="0.25"/>
    <row r="30" spans="1:6" hidden="1" x14ac:dyDescent="0.25">
      <c r="A30" s="43"/>
      <c r="B30" s="43"/>
      <c r="C30" s="43"/>
      <c r="D30" s="43"/>
      <c r="E30" s="43"/>
      <c r="F30" s="26"/>
    </row>
    <row r="31" spans="1:6" hidden="1" x14ac:dyDescent="0.25">
      <c r="A31" s="43"/>
      <c r="B31" s="43"/>
      <c r="C31" s="43"/>
      <c r="D31" s="43"/>
      <c r="E31" s="43"/>
      <c r="F31" s="26"/>
    </row>
    <row r="32" spans="1:6" hidden="1" x14ac:dyDescent="0.25">
      <c r="A32" s="43"/>
      <c r="B32" s="43"/>
      <c r="C32" s="43"/>
      <c r="D32" s="43"/>
      <c r="E32" s="43"/>
      <c r="F32" s="26"/>
    </row>
    <row r="33" spans="1:6" hidden="1" x14ac:dyDescent="0.25">
      <c r="A33" s="43"/>
      <c r="B33" s="43"/>
      <c r="C33" s="43"/>
      <c r="D33" s="43"/>
      <c r="E33" s="43"/>
      <c r="F33" s="26"/>
    </row>
    <row r="34" spans="1:6" hidden="1" x14ac:dyDescent="0.25">
      <c r="A34" s="43"/>
      <c r="B34" s="43"/>
      <c r="C34" s="43"/>
      <c r="D34" s="43"/>
      <c r="E34" s="43"/>
      <c r="F34" s="26"/>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x14ac:dyDescent="0.25"/>
    <row r="47" spans="1:6" x14ac:dyDescent="0.25"/>
    <row r="48" spans="1:6" x14ac:dyDescent="0.25"/>
    <row r="49" x14ac:dyDescent="0.25"/>
    <row r="50" x14ac:dyDescent="0.25"/>
    <row r="51" x14ac:dyDescent="0.25"/>
    <row r="52" x14ac:dyDescent="0.25"/>
  </sheetData>
  <sheetProtection formatCells="0" insertRows="0" deleteRows="0"/>
  <mergeCells count="10">
    <mergeCell ref="D20:E20"/>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2"/>
  <sheetViews>
    <sheetView topLeftCell="A4" zoomScaleNormal="100" workbookViewId="0">
      <selection activeCell="D24" sqref="D24"/>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6" ht="26.25" customHeight="1" x14ac:dyDescent="0.25">
      <c r="A1" s="164" t="s">
        <v>32</v>
      </c>
      <c r="B1" s="164"/>
      <c r="C1" s="164"/>
      <c r="D1" s="164"/>
      <c r="E1" s="164"/>
      <c r="F1" s="164"/>
    </row>
    <row r="2" spans="1:6" ht="21" customHeight="1" x14ac:dyDescent="0.25">
      <c r="A2" s="4" t="s">
        <v>2</v>
      </c>
      <c r="B2" s="167" t="str">
        <f>'Summary and sign-off'!B2:F2</f>
        <v>Department of Prime Minister and Cabinet</v>
      </c>
      <c r="C2" s="167"/>
      <c r="D2" s="167"/>
      <c r="E2" s="167"/>
      <c r="F2" s="167"/>
    </row>
    <row r="3" spans="1:6" ht="21" customHeight="1" x14ac:dyDescent="0.25">
      <c r="A3" s="4" t="s">
        <v>3</v>
      </c>
      <c r="B3" s="167" t="str">
        <f>'Summary and sign-off'!B3:F3</f>
        <v>Brook Barrington</v>
      </c>
      <c r="C3" s="167"/>
      <c r="D3" s="167"/>
      <c r="E3" s="167"/>
      <c r="F3" s="167"/>
    </row>
    <row r="4" spans="1:6" ht="21" customHeight="1" x14ac:dyDescent="0.25">
      <c r="A4" s="4" t="s">
        <v>77</v>
      </c>
      <c r="B4" s="167">
        <f>'Summary and sign-off'!B4:F4</f>
        <v>43497</v>
      </c>
      <c r="C4" s="167"/>
      <c r="D4" s="167"/>
      <c r="E4" s="167"/>
      <c r="F4" s="167"/>
    </row>
    <row r="5" spans="1:6" ht="21" customHeight="1" x14ac:dyDescent="0.25">
      <c r="A5" s="4" t="s">
        <v>78</v>
      </c>
      <c r="B5" s="167">
        <f>'Summary and sign-off'!B5:F5</f>
        <v>43646</v>
      </c>
      <c r="C5" s="167"/>
      <c r="D5" s="167"/>
      <c r="E5" s="167"/>
      <c r="F5" s="167"/>
    </row>
    <row r="6" spans="1:6" ht="21" customHeight="1" x14ac:dyDescent="0.25">
      <c r="A6" s="4" t="s">
        <v>167</v>
      </c>
      <c r="B6" s="162" t="s">
        <v>28</v>
      </c>
      <c r="C6" s="162"/>
      <c r="D6" s="162"/>
      <c r="E6" s="162"/>
      <c r="F6" s="162"/>
    </row>
    <row r="7" spans="1:6" ht="21" customHeight="1" x14ac:dyDescent="0.25">
      <c r="A7" s="4" t="s">
        <v>104</v>
      </c>
      <c r="B7" s="162" t="s">
        <v>116</v>
      </c>
      <c r="C7" s="162"/>
      <c r="D7" s="162"/>
      <c r="E7" s="162"/>
      <c r="F7" s="162"/>
    </row>
    <row r="8" spans="1:6" ht="36" customHeight="1" x14ac:dyDescent="0.25">
      <c r="A8" s="171" t="s">
        <v>52</v>
      </c>
      <c r="B8" s="171"/>
      <c r="C8" s="171"/>
      <c r="D8" s="171"/>
      <c r="E8" s="171"/>
      <c r="F8" s="171"/>
    </row>
    <row r="9" spans="1:6" ht="36" customHeight="1" x14ac:dyDescent="0.25">
      <c r="A9" s="179" t="s">
        <v>134</v>
      </c>
      <c r="B9" s="180"/>
      <c r="C9" s="180"/>
      <c r="D9" s="180"/>
      <c r="E9" s="180"/>
      <c r="F9" s="180"/>
    </row>
    <row r="10" spans="1:6" ht="39" customHeight="1" x14ac:dyDescent="0.25">
      <c r="A10" s="18" t="s">
        <v>49</v>
      </c>
      <c r="B10" s="9" t="s">
        <v>163</v>
      </c>
      <c r="C10" s="9" t="s">
        <v>82</v>
      </c>
      <c r="D10" s="9" t="s">
        <v>33</v>
      </c>
      <c r="E10" s="9" t="s">
        <v>83</v>
      </c>
      <c r="F10" s="9" t="s">
        <v>126</v>
      </c>
    </row>
    <row r="11" spans="1:6" s="89" customFormat="1" hidden="1" x14ac:dyDescent="0.25">
      <c r="A11" s="114"/>
      <c r="B11" s="116"/>
      <c r="C11" s="122"/>
      <c r="D11" s="116"/>
      <c r="E11" s="118"/>
      <c r="F11" s="117"/>
    </row>
    <row r="12" spans="1:6" s="89" customFormat="1" x14ac:dyDescent="0.25">
      <c r="A12" s="156">
        <v>43508</v>
      </c>
      <c r="B12" s="119" t="s">
        <v>223</v>
      </c>
      <c r="C12" s="122" t="s">
        <v>36</v>
      </c>
      <c r="D12" s="119" t="s">
        <v>168</v>
      </c>
      <c r="E12" s="118" t="s">
        <v>39</v>
      </c>
      <c r="F12" s="120"/>
    </row>
    <row r="13" spans="1:6" s="89" customFormat="1" x14ac:dyDescent="0.25">
      <c r="A13" s="156">
        <v>43518</v>
      </c>
      <c r="B13" s="119" t="s">
        <v>224</v>
      </c>
      <c r="C13" s="122" t="s">
        <v>36</v>
      </c>
      <c r="D13" s="119" t="s">
        <v>170</v>
      </c>
      <c r="E13" s="118" t="s">
        <v>39</v>
      </c>
      <c r="F13" s="120"/>
    </row>
    <row r="14" spans="1:6" s="156" customFormat="1" ht="25" x14ac:dyDescent="0.25">
      <c r="A14" s="156">
        <v>43566</v>
      </c>
      <c r="B14" s="156" t="s">
        <v>208</v>
      </c>
      <c r="C14" s="156" t="s">
        <v>34</v>
      </c>
      <c r="D14" s="160" t="s">
        <v>222</v>
      </c>
      <c r="E14" s="158" t="s">
        <v>39</v>
      </c>
    </row>
    <row r="15" spans="1:6" s="89" customFormat="1" ht="25" x14ac:dyDescent="0.25">
      <c r="A15" s="156" t="s">
        <v>176</v>
      </c>
      <c r="B15" s="119" t="s">
        <v>198</v>
      </c>
      <c r="C15" s="122" t="s">
        <v>36</v>
      </c>
      <c r="D15" s="119" t="s">
        <v>175</v>
      </c>
      <c r="E15" s="118" t="s">
        <v>43</v>
      </c>
      <c r="F15" s="120"/>
    </row>
    <row r="16" spans="1:6" s="89" customFormat="1" ht="25" x14ac:dyDescent="0.25">
      <c r="A16" s="156">
        <v>43594</v>
      </c>
      <c r="B16" s="119" t="s">
        <v>226</v>
      </c>
      <c r="C16" s="122" t="s">
        <v>36</v>
      </c>
      <c r="D16" s="119" t="s">
        <v>230</v>
      </c>
      <c r="E16" s="118" t="s">
        <v>39</v>
      </c>
      <c r="F16" s="120"/>
    </row>
    <row r="17" spans="1:7" s="89" customFormat="1" ht="25" x14ac:dyDescent="0.25">
      <c r="A17" s="114" t="s">
        <v>191</v>
      </c>
      <c r="B17" s="119" t="s">
        <v>199</v>
      </c>
      <c r="C17" s="122" t="s">
        <v>36</v>
      </c>
      <c r="D17" s="119" t="s">
        <v>193</v>
      </c>
      <c r="E17" s="118" t="s">
        <v>43</v>
      </c>
      <c r="F17" s="120"/>
    </row>
    <row r="18" spans="1:7" s="89" customFormat="1" ht="25" x14ac:dyDescent="0.25">
      <c r="A18" s="156">
        <v>43600</v>
      </c>
      <c r="B18" s="119" t="s">
        <v>200</v>
      </c>
      <c r="C18" s="122" t="s">
        <v>36</v>
      </c>
      <c r="D18" s="119" t="s">
        <v>192</v>
      </c>
      <c r="E18" s="118" t="s">
        <v>43</v>
      </c>
      <c r="F18" s="120"/>
    </row>
    <row r="19" spans="1:7" s="89" customFormat="1" ht="25" x14ac:dyDescent="0.25">
      <c r="A19" s="114" t="s">
        <v>195</v>
      </c>
      <c r="B19" s="119" t="s">
        <v>201</v>
      </c>
      <c r="C19" s="122" t="s">
        <v>36</v>
      </c>
      <c r="D19" s="119" t="s">
        <v>194</v>
      </c>
      <c r="E19" s="118" t="s">
        <v>43</v>
      </c>
      <c r="F19" s="120"/>
    </row>
    <row r="20" spans="1:7" s="89" customFormat="1" x14ac:dyDescent="0.25">
      <c r="A20" s="156">
        <v>43607</v>
      </c>
      <c r="B20" s="119" t="s">
        <v>227</v>
      </c>
      <c r="C20" s="122" t="s">
        <v>34</v>
      </c>
      <c r="D20" s="119" t="s">
        <v>225</v>
      </c>
      <c r="E20" s="118" t="s">
        <v>39</v>
      </c>
      <c r="F20" s="120"/>
    </row>
    <row r="21" spans="1:7" s="89" customFormat="1" x14ac:dyDescent="0.25">
      <c r="A21" s="114"/>
      <c r="B21" s="119"/>
      <c r="C21" s="122"/>
      <c r="D21" s="119"/>
      <c r="E21" s="118"/>
      <c r="F21" s="120"/>
    </row>
    <row r="22" spans="1:7" s="89" customFormat="1" hidden="1" x14ac:dyDescent="0.25">
      <c r="A22" s="114"/>
      <c r="B22" s="116"/>
      <c r="C22" s="122"/>
      <c r="D22" s="116"/>
      <c r="E22" s="118"/>
      <c r="F22" s="117"/>
    </row>
    <row r="23" spans="1:7" ht="34.5" customHeight="1" x14ac:dyDescent="0.25">
      <c r="A23" s="91" t="s">
        <v>164</v>
      </c>
      <c r="B23" s="92" t="s">
        <v>35</v>
      </c>
      <c r="C23" s="93">
        <f>C24+C25</f>
        <v>9</v>
      </c>
      <c r="D23" s="131"/>
      <c r="E23" s="181"/>
      <c r="F23" s="181"/>
      <c r="G23" s="89"/>
    </row>
    <row r="24" spans="1:7" ht="25.5" customHeight="1" x14ac:dyDescent="0.35">
      <c r="A24" s="94"/>
      <c r="B24" s="95" t="s">
        <v>36</v>
      </c>
      <c r="C24" s="96">
        <f>COUNTIF(C11:C22,'Summary and sign-off'!A44)</f>
        <v>7</v>
      </c>
      <c r="D24" s="19"/>
      <c r="E24" s="20"/>
      <c r="F24" s="21"/>
    </row>
    <row r="25" spans="1:7" ht="25.5" customHeight="1" x14ac:dyDescent="0.35">
      <c r="A25" s="94"/>
      <c r="B25" s="95" t="s">
        <v>34</v>
      </c>
      <c r="C25" s="96">
        <f>COUNTIF(C11:C22,'Summary and sign-off'!A45)</f>
        <v>2</v>
      </c>
      <c r="D25" s="19"/>
      <c r="E25" s="20"/>
      <c r="F25" s="21"/>
    </row>
    <row r="26" spans="1:7" ht="13" x14ac:dyDescent="0.3">
      <c r="A26" s="22"/>
      <c r="B26" s="23"/>
      <c r="C26" s="22"/>
      <c r="D26" s="24"/>
      <c r="E26" s="24"/>
      <c r="F26" s="22"/>
    </row>
    <row r="27" spans="1:7" ht="13" x14ac:dyDescent="0.3">
      <c r="A27" s="23" t="s">
        <v>7</v>
      </c>
      <c r="B27" s="23"/>
      <c r="C27" s="23"/>
      <c r="D27" s="23"/>
      <c r="E27" s="23"/>
      <c r="F27" s="23"/>
    </row>
    <row r="28" spans="1:7" ht="12.65" customHeight="1" x14ac:dyDescent="0.25">
      <c r="A28" s="25" t="s">
        <v>50</v>
      </c>
      <c r="B28" s="22"/>
      <c r="C28" s="22"/>
      <c r="D28" s="22"/>
      <c r="E28" s="22"/>
      <c r="F28" s="26"/>
    </row>
    <row r="29" spans="1:7" ht="13" x14ac:dyDescent="0.3">
      <c r="A29" s="25" t="s">
        <v>157</v>
      </c>
      <c r="B29" s="27"/>
      <c r="C29" s="28"/>
      <c r="D29" s="28"/>
      <c r="E29" s="28"/>
      <c r="F29" s="29"/>
    </row>
    <row r="30" spans="1:7" ht="13" x14ac:dyDescent="0.3">
      <c r="A30" s="25" t="s">
        <v>15</v>
      </c>
      <c r="B30" s="30"/>
      <c r="C30" s="30"/>
      <c r="D30" s="30"/>
      <c r="E30" s="30"/>
      <c r="F30" s="30"/>
    </row>
    <row r="31" spans="1:7" ht="12.75" customHeight="1" x14ac:dyDescent="0.25">
      <c r="A31" s="25" t="s">
        <v>93</v>
      </c>
      <c r="B31" s="22"/>
      <c r="C31" s="22"/>
      <c r="D31" s="22"/>
      <c r="E31" s="22"/>
      <c r="F31" s="22"/>
    </row>
    <row r="32" spans="1:7" ht="13" customHeight="1" x14ac:dyDescent="0.25">
      <c r="A32" s="31" t="s">
        <v>37</v>
      </c>
      <c r="B32" s="32"/>
      <c r="C32" s="32"/>
      <c r="D32" s="32"/>
      <c r="E32" s="32"/>
      <c r="F32" s="32"/>
    </row>
    <row r="33" spans="1:6" x14ac:dyDescent="0.25">
      <c r="A33" s="33" t="s">
        <v>53</v>
      </c>
      <c r="B33" s="34"/>
      <c r="C33" s="29"/>
      <c r="D33" s="29"/>
      <c r="E33" s="29"/>
      <c r="F33" s="29"/>
    </row>
    <row r="34" spans="1:6" ht="12.75" customHeight="1" x14ac:dyDescent="0.25">
      <c r="A34" s="33" t="s">
        <v>166</v>
      </c>
      <c r="B34" s="25"/>
      <c r="C34" s="35"/>
      <c r="D34" s="35"/>
      <c r="E34" s="35"/>
      <c r="F34" s="35"/>
    </row>
    <row r="35" spans="1:6" ht="12.75" customHeight="1" x14ac:dyDescent="0.25">
      <c r="A35" s="25"/>
      <c r="B35" s="25"/>
      <c r="C35" s="35"/>
      <c r="D35" s="35"/>
      <c r="E35" s="35"/>
      <c r="F35" s="35"/>
    </row>
    <row r="36" spans="1:6" ht="12.75" hidden="1" customHeight="1" x14ac:dyDescent="0.25">
      <c r="A36" s="25"/>
      <c r="B36" s="25"/>
      <c r="C36" s="35"/>
      <c r="D36" s="35"/>
      <c r="E36" s="35"/>
      <c r="F36" s="35"/>
    </row>
    <row r="37" spans="1:6" hidden="1" x14ac:dyDescent="0.25"/>
    <row r="38" spans="1:6" hidden="1" x14ac:dyDescent="0.25"/>
    <row r="39" spans="1:6" ht="13" hidden="1" x14ac:dyDescent="0.3">
      <c r="A39" s="23"/>
      <c r="B39" s="23"/>
      <c r="C39" s="23"/>
      <c r="D39" s="23"/>
      <c r="E39" s="23"/>
      <c r="F39" s="23"/>
    </row>
    <row r="40" spans="1:6" ht="13" hidden="1" x14ac:dyDescent="0.3">
      <c r="A40" s="23"/>
      <c r="B40" s="23"/>
      <c r="C40" s="23"/>
      <c r="D40" s="23"/>
      <c r="E40" s="23"/>
      <c r="F40" s="23"/>
    </row>
    <row r="41" spans="1:6" ht="13" hidden="1" x14ac:dyDescent="0.3">
      <c r="A41" s="23"/>
      <c r="B41" s="23"/>
      <c r="C41" s="23"/>
      <c r="D41" s="23"/>
      <c r="E41" s="23"/>
      <c r="F41" s="23"/>
    </row>
    <row r="42" spans="1:6" ht="13" hidden="1" x14ac:dyDescent="0.3">
      <c r="A42" s="23"/>
      <c r="B42" s="23"/>
      <c r="C42" s="23"/>
      <c r="D42" s="23"/>
      <c r="E42" s="23"/>
      <c r="F42" s="23"/>
    </row>
    <row r="43" spans="1:6" ht="13" hidden="1" x14ac:dyDescent="0.3">
      <c r="A43" s="23"/>
      <c r="B43" s="23"/>
      <c r="C43" s="23"/>
      <c r="D43" s="23"/>
      <c r="E43" s="23"/>
      <c r="F43" s="23"/>
    </row>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x14ac:dyDescent="0.25"/>
    <row r="65" x14ac:dyDescent="0.25"/>
    <row r="66" x14ac:dyDescent="0.25"/>
    <row r="67" x14ac:dyDescent="0.25"/>
    <row r="68" x14ac:dyDescent="0.25"/>
    <row r="69" x14ac:dyDescent="0.25"/>
    <row r="70" x14ac:dyDescent="0.25"/>
    <row r="71" x14ac:dyDescent="0.25"/>
    <row r="72" x14ac:dyDescent="0.25"/>
  </sheetData>
  <sheetProtection formatCells="0" insertRows="0" deleteRows="0"/>
  <mergeCells count="10">
    <mergeCell ref="E23:F23"/>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C11:C22</xm:sqref>
        </x14:dataValidation>
        <x14:dataValidation type="list" errorStyle="information" operator="greaterThan" allowBlank="1" showInputMessage="1" prompt="Provide specific $ value if possible">
          <x14:formula1>
            <xm:f>'Summary and sign-off'!$A$38:$A$43</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www.w3.org/XML/1998/namespace"/>
    <ds:schemaRef ds:uri="http://purl.org/dc/elements/1.1/"/>
    <ds:schemaRef ds:uri="http://schemas.microsoft.com/office/2006/metadata/properties"/>
    <ds:schemaRef ds:uri="http://purl.org/dc/terms/"/>
    <ds:schemaRef ds:uri="12165527-d881-4234-97f9-ee139a3f0c31"/>
    <ds:schemaRef ds:uri="http://schemas.microsoft.com/office/2006/documentManagement/type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Chris O'Gorman [DPMC]</cp:lastModifiedBy>
  <cp:lastPrinted>2019-07-25T01:35:19Z</cp:lastPrinted>
  <dcterms:created xsi:type="dcterms:W3CDTF">2010-10-17T20:59:02Z</dcterms:created>
  <dcterms:modified xsi:type="dcterms:W3CDTF">2019-08-01T04:05:42Z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