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amlet\UserShares\dpmc\data\LockhartG\Documents\CE Expenses 2024-25\"/>
    </mc:Choice>
  </mc:AlternateContent>
  <xr:revisionPtr revIDLastSave="0" documentId="8_{E6216CCB-AE79-4D3B-9CA8-92C9A4D99C31}" xr6:coauthVersionLast="47" xr6:coauthVersionMax="47" xr10:uidLastSave="{00000000-0000-0000-0000-000000000000}"/>
  <bookViews>
    <workbookView xWindow="2868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benefits'!$A$1:$F$49</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 l="1"/>
  <c r="B15" i="13" s="1"/>
  <c r="B25" i="2"/>
  <c r="B138" i="1"/>
  <c r="B17" i="13" s="1"/>
  <c r="B124" i="1"/>
  <c r="B16" i="13" s="1"/>
  <c r="B6" i="13"/>
  <c r="D38" i="4"/>
  <c r="C24" i="3"/>
  <c r="C25" i="2"/>
  <c r="C138" i="1"/>
  <c r="E60" i="13" l="1"/>
  <c r="C60" i="13"/>
  <c r="C40" i="4"/>
  <c r="C39" i="4"/>
  <c r="B60" i="13" l="1"/>
  <c r="B59" i="13"/>
  <c r="D59" i="13"/>
  <c r="B58" i="13"/>
  <c r="D58" i="13"/>
  <c r="D57" i="13"/>
  <c r="B57" i="13"/>
  <c r="D55" i="13"/>
  <c r="B55" i="13"/>
  <c r="B2" i="4"/>
  <c r="B3" i="4"/>
  <c r="B2" i="3"/>
  <c r="B3" i="3"/>
  <c r="B2" i="2"/>
  <c r="B3" i="2"/>
  <c r="B2" i="1"/>
  <c r="B3" i="1"/>
  <c r="F58" i="13" l="1"/>
  <c r="D25" i="2" s="1"/>
  <c r="F60" i="13"/>
  <c r="E38" i="4" s="1"/>
  <c r="F59" i="13"/>
  <c r="D24" i="3" s="1"/>
  <c r="F57" i="13"/>
  <c r="D138" i="1" s="1"/>
  <c r="F55" i="13"/>
  <c r="D62" i="1" s="1"/>
  <c r="D56" i="13" s="1"/>
  <c r="C13" i="13"/>
  <c r="C12" i="13"/>
  <c r="C11" i="13"/>
  <c r="C16" i="13" l="1"/>
  <c r="C17" i="13"/>
  <c r="B5" i="4" l="1"/>
  <c r="B4" i="4"/>
  <c r="B5" i="3"/>
  <c r="B4" i="3"/>
  <c r="B5" i="2"/>
  <c r="B4" i="2"/>
  <c r="B5" i="1"/>
  <c r="B4" i="1"/>
  <c r="C15" i="13" l="1"/>
  <c r="F12" i="13" l="1"/>
  <c r="C38" i="4"/>
  <c r="F11" i="13" s="1"/>
  <c r="F13" i="13" l="1"/>
  <c r="B24" i="3" l="1"/>
  <c r="B13" i="13" s="1"/>
  <c r="B12" i="13"/>
  <c r="B56" i="13" l="1"/>
  <c r="F56" i="13" s="1"/>
  <c r="D124" i="1" s="1"/>
  <c r="B140" i="1"/>
  <c r="B11" i="13" s="1"/>
  <c r="C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6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2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<sst xmlns="http://schemas.openxmlformats.org/spreadsheetml/2006/main" count="493" uniqueCount="307">
  <si>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</si>
  <si>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</si>
  <si>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</si>
  <si>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</si>
  <si>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</si>
  <si>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</si>
  <si>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</si>
  <si>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</si>
  <si>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</si>
  <si>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</si>
  <si>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</si>
  <si>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</si>
  <si>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</si>
  <si>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</si>
  <si>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</si>
  <si>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</si>
  <si>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</si>
  <si>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</si>
  <si>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</si>
  <si>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</si>
  <si>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</si>
  <si>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</si>
  <si>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</si>
  <si>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</si>
  <si>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</si>
  <si>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</si>
  <si>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</si>
  <si>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</si>
  <si>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</si>
  <si>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</si>
  <si>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</si>
  <si>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</si>
  <si>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</si>
  <si>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</si>
  <si>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</si>
  <si>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</si>
  <si>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</si>
  <si>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</si>
  <si>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</si>
  <si>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</si>
  <si>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</si>
  <si>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</si>
  <si>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</si>
  <si>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</si>
  <si>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</si>
  <si>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</si>
  <si>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</si>
  <si>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</si>
  <si>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</si>
  <si>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</si>
  <si>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</si>
  <si>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</si>
  <si>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</si>
  <si>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</si>
  <si>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</si>
  <si>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</si>
  <si>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</si>
  <si>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</si>
  <si>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</si>
  <si>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</si>
  <si>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</si>
  <si>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</si>
  <si>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</si>
  <si>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</si>
  <si>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</si>
  <si>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</si>
  <si>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</si>
  <si>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</si>
  <si>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</si>
  <si>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</si>
  <si>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</si>
  <si>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</si>
  <si>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</si>
  <si>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</si>
  <si>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</si>
  <si>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</si>
  <si>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</si>
  <si>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</si>
  <si>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</si>
  <si>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</si>
  <si>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</si>
  <si>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</si>
  <si>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</si>
  <si>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</si>
  <si>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</si>
  <si>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</si>
  <si>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</si>
  <si>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</si>
  <si>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</si>
  <si>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</si>
  <si>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</si>
  <si>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</si>
  <si>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</si>
  <si>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</si>
  <si>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</si>
  <si>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</si>
  <si>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</si>
  <si>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</si>
  <si>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</si>
  <si>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</si>
  <si>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</si>
  <si>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</si>
  <si>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</si>
  <si>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</si>
  <si>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</si>
  <si>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</si>
  <si>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</si>
  <si>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</si>
  <si>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</si>
  <si>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</si>
  <si>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</si>
  <si>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</si>
  <si>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</si>
  <si>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</si>
  <si>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</si>
  <si>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</si>
  <si>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</si>
  <si>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</si>
  <si>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</si>
  <si>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</si>
  <si>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</si>
  <si>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</si>
  <si>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</si>
  <si>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</si>
  <si>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</si>
  <si>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</si>
  <si>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</si>
  <si>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</si>
  <si>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</si>
  <si>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</si>
  <si>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</si>
  <si>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</si>
  <si>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</si>
  <si>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</si>
  <si>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</si>
  <si>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</si>
  <si>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</si>
  <si>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</si>
  <si>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</si>
  <si>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</si>
  <si>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</si>
  <si>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</si>
  <si>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</si>
  <si>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</si>
  <si>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</si>
  <si>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</si>
  <si>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</si>
  <si>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</si>
  <si>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</si>
  <si>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</si>
  <si>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</si>
  <si>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</si>
  <si>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</si>
  <si>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</si>
  <si>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</si>
  <si>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</si>
  <si>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</si>
  <si>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</si>
  <si>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</si>
  <si>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</si>
  <si>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</si>
  <si>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</si>
  <si>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</si>
  <si>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</si>
  <si>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</si>
  <si>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</si>
  <si>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</si>
  <si>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</si>
  <si>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</si>
  <si>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</si>
  <si>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</si>
  <si>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Department of the Prime Minister and Cabinet</t>
  </si>
  <si>
    <t>Wellington</t>
  </si>
  <si>
    <t>N/A</t>
  </si>
  <si>
    <t>Ben King</t>
  </si>
  <si>
    <t xml:space="preserve">Auckland </t>
  </si>
  <si>
    <t>Phone and data costs</t>
  </si>
  <si>
    <t>Glenn McStay Chief Financial Officer</t>
  </si>
  <si>
    <t>Dinner for 6</t>
  </si>
  <si>
    <t>Shed 5, Wellington</t>
  </si>
  <si>
    <t>Gift of pack of TWG tea from Leo Yip, Head of Civil Service, Singapore</t>
  </si>
  <si>
    <t>Leo Yip</t>
  </si>
  <si>
    <t>Gift register completed.  Gift put into staff kitchen for general use</t>
  </si>
  <si>
    <t>8 July to 14 July 2024</t>
  </si>
  <si>
    <t>Washington DC</t>
  </si>
  <si>
    <t>Auckland to San Francisco</t>
  </si>
  <si>
    <t>Taxi</t>
  </si>
  <si>
    <t xml:space="preserve">Wellington </t>
  </si>
  <si>
    <t>Auckland</t>
  </si>
  <si>
    <t>Rental car</t>
  </si>
  <si>
    <t>Uber hotel to dinner</t>
  </si>
  <si>
    <t>Canberra</t>
  </si>
  <si>
    <t>Uber in Auckland - travel back to Wellington for ODESC meeting</t>
  </si>
  <si>
    <t>Taxi - Airport to Beehive - urgent ODESC meeting</t>
  </si>
  <si>
    <t>Hosting Head of Civil Service, Singapore, Leo Yip to dinner with CEs of MFAT and Defence</t>
  </si>
  <si>
    <t>One bottle of Pinot Noir from Leo Yip, Head of Civil Service, Singapore</t>
  </si>
  <si>
    <t>Gift register completed.  Gift put into store to be used for staff drinks</t>
  </si>
  <si>
    <t>NZ v Argentina Rugby evening to welcome new US Mission Senior Officer</t>
  </si>
  <si>
    <t>US Ambassador</t>
  </si>
  <si>
    <t>Spirit of Service Awards</t>
  </si>
  <si>
    <t xml:space="preserve">Public Service Commission </t>
  </si>
  <si>
    <t>Asia NZ Foundation Asia Summit</t>
  </si>
  <si>
    <t>Asia NZ Foundation</t>
  </si>
  <si>
    <t>Dinner with Dr Michael Fullilove, Lowy Institute</t>
  </si>
  <si>
    <t>Australian High Commissioner</t>
  </si>
  <si>
    <t>Homewood Christmas Ball</t>
  </si>
  <si>
    <t>British High Commissioner</t>
  </si>
  <si>
    <t>The Air Force in Concert</t>
  </si>
  <si>
    <t>Air Vice-Marshall Darryn Webb, Chief of Air Force</t>
  </si>
  <si>
    <t xml:space="preserve">Netherlands Ambassador </t>
  </si>
  <si>
    <t xml:space="preserve">Dinner with H.E. Ard M.M. van der Vorst, NATO contact point Embassy to New Zealand </t>
  </si>
  <si>
    <t>Dinner with Europol Director Catherine de Bolle</t>
  </si>
  <si>
    <t>EU Ambassador</t>
  </si>
  <si>
    <t>Chair and CEs event hosted by Air NZ</t>
  </si>
  <si>
    <t>Chair of Air NZ Dame Therese Walsh</t>
  </si>
  <si>
    <t>Air NZ dinner - Women's Refuge and Wellington Homeless Women's Trust</t>
  </si>
  <si>
    <t>Air New Zealand</t>
  </si>
  <si>
    <t>Invitation passed to Bridget White</t>
  </si>
  <si>
    <t>Accommodation</t>
  </si>
  <si>
    <t>Attend Mosque commemmoration event with Prime Minister - Christchurch</t>
  </si>
  <si>
    <t>Welliigton</t>
  </si>
  <si>
    <t>Washington DC and San Francisco</t>
  </si>
  <si>
    <t>NATO Summit, IP4 meeting, and San Francisco, with Prime Minister</t>
  </si>
  <si>
    <t xml:space="preserve">Accommodation </t>
  </si>
  <si>
    <t xml:space="preserve">Uber Wellington CBD to airport </t>
  </si>
  <si>
    <t>Uber Airport to home</t>
  </si>
  <si>
    <t>In flight wifi</t>
  </si>
  <si>
    <t>San Francisco</t>
  </si>
  <si>
    <t>Meals - two people</t>
  </si>
  <si>
    <t xml:space="preserve">Canberra meetings with counterparts in government and National Security </t>
  </si>
  <si>
    <t>3 August to 6 August 2024</t>
  </si>
  <si>
    <t>Airfares (Wellington/Auckland/Houston/Washington/San Francisco/Auckland/Wellington)</t>
  </si>
  <si>
    <t>Uber home to airport</t>
  </si>
  <si>
    <t>Uber airport to home</t>
  </si>
  <si>
    <t xml:space="preserve">National Security Dialogue and Central Agency Heads meetings - Canberra </t>
  </si>
  <si>
    <t xml:space="preserve">Canberra </t>
  </si>
  <si>
    <t>17 September to 20 September 2024</t>
  </si>
  <si>
    <t>Singapore</t>
  </si>
  <si>
    <t>Uber airport to hotel</t>
  </si>
  <si>
    <t>2 June to 5 June 2025</t>
  </si>
  <si>
    <t>Uber dinner to hotel</t>
  </si>
  <si>
    <t>Trade mission with Prime Minister and Ministers - Beijing</t>
  </si>
  <si>
    <t>17 June to 22 June 2025</t>
  </si>
  <si>
    <t>Koroneihana at Turangawaeawae</t>
  </si>
  <si>
    <t>Turangawaewae</t>
  </si>
  <si>
    <t>US/NZ Strategic Dialogue</t>
  </si>
  <si>
    <t>29 August to 30 August 2024</t>
  </si>
  <si>
    <t>King Tuheitia's Tangi</t>
  </si>
  <si>
    <t>Airfares (Wellington/Auckland/Wellington)</t>
  </si>
  <si>
    <t>Uber - travel between meetings</t>
  </si>
  <si>
    <t>CE and Chairs dinner hosted by Air NZ</t>
  </si>
  <si>
    <t>Uber airport to AirNZ</t>
  </si>
  <si>
    <t>Uber Airport to DPMC</t>
  </si>
  <si>
    <t xml:space="preserve">Briefing Minister - Auckland </t>
  </si>
  <si>
    <t>24 February to 25 February 2025</t>
  </si>
  <si>
    <t>Uber airport to office</t>
  </si>
  <si>
    <t>Uber hotel to airport</t>
  </si>
  <si>
    <t>Attend NZ Investment Summit - Auckland</t>
  </si>
  <si>
    <t>12 March to 14 March 2025</t>
  </si>
  <si>
    <t>Breakfast - one person</t>
  </si>
  <si>
    <t>Taxi airport to home</t>
  </si>
  <si>
    <t>Beijing</t>
  </si>
  <si>
    <t>Accommodation one night</t>
  </si>
  <si>
    <t>Taxi Whenuapai to hotel</t>
  </si>
  <si>
    <t xml:space="preserve">Taxi airport to home </t>
  </si>
  <si>
    <t>Airfares (Wellington/Sydney/Canberra return)</t>
  </si>
  <si>
    <t>Uber airport to venue</t>
  </si>
  <si>
    <t xml:space="preserve">Christchurch </t>
  </si>
  <si>
    <t>Airfares (Wellington/Christchurch)</t>
  </si>
  <si>
    <t>Attend meeting with Prime Minister with overseas counterparts (VTC)</t>
  </si>
  <si>
    <t>Airfares (Wellington/Christchurch/Auckland/Wellington)</t>
  </si>
  <si>
    <t xml:space="preserve">Uber hotel to PM's residence </t>
  </si>
  <si>
    <t>13-14 February 2025</t>
  </si>
  <si>
    <t>Secretary of DPMC was a speaker at this event along with Central Agency CE colleagues</t>
  </si>
  <si>
    <t>NZ Economics Forum Management School - dinner</t>
  </si>
  <si>
    <t>Waikato Management School</t>
  </si>
  <si>
    <t>Board CEO dinner, Wellington</t>
  </si>
  <si>
    <t>Aotearoa Circle Guardians</t>
  </si>
  <si>
    <t>SAS 70th Anniversary Ball, Auckland War Memorial Museum</t>
  </si>
  <si>
    <t>Chief of Defence Force</t>
  </si>
  <si>
    <t>Australian Election Event</t>
  </si>
  <si>
    <t>Australian High Commission</t>
  </si>
  <si>
    <t>First Muslim Academic Conference</t>
  </si>
  <si>
    <t xml:space="preserve">Federation of Islamic Associatoins </t>
  </si>
  <si>
    <t>Reception on board USS Blue Ridge</t>
  </si>
  <si>
    <t>US Embassy</t>
  </si>
  <si>
    <t>Reception on board HMAS Canberra</t>
  </si>
  <si>
    <t>Australian High Commision</t>
  </si>
  <si>
    <t>Reception - NZIIA National Conference</t>
  </si>
  <si>
    <t>Reception - 249th Anniversary of US Independence</t>
  </si>
  <si>
    <t xml:space="preserve">Cellphone and data subscription </t>
  </si>
  <si>
    <t>Shuttle to and from group meeting</t>
  </si>
  <si>
    <t>Passport photos for Visa</t>
  </si>
  <si>
    <t>Hotel service fee</t>
  </si>
  <si>
    <t>Central Agency Heads meetings - Singapore and Auckland meetings on return</t>
  </si>
  <si>
    <t>Uber Chamber event to hotel</t>
  </si>
  <si>
    <t>Uber hotel to Chamber event</t>
  </si>
  <si>
    <t>Uber hotel to MFAT event</t>
  </si>
  <si>
    <t>n</t>
  </si>
  <si>
    <t>Travel Agency booking fees including exchange fees (all international trips for the year)</t>
  </si>
  <si>
    <t>Travel Agency booking fees including exchange fees (all domestic trips for the year)</t>
  </si>
  <si>
    <t>Booking fees</t>
  </si>
  <si>
    <t>Multiple</t>
  </si>
  <si>
    <t>Airfares (Wellington/Auckland/Singapore return)</t>
  </si>
  <si>
    <t>Airfares (Wellington/Hong Kong/Beijing) - FCM</t>
  </si>
  <si>
    <t>Airfares (contingency flights) - Capital Travel</t>
  </si>
  <si>
    <t>Ticket agent fees for contingency flights - Capital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</si>
</sst>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theme="1"/>
      <name val="Wingdings"/>
      <charset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8">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0" fillId="10" borderId="0" xfId="0" applyFill="1"/>
    <xf numFmtId="0" fontId="0" fillId="10" borderId="0" xfId="0" applyFill="1" applyProtection="1">
      <protection locked="0"/>
    </xf>
    <xf numFmtId="15" fontId="0" fillId="10" borderId="8" xfId="0" applyNumberFormat="1" applyFill="1" applyBorder="1"/>
    <xf numFmtId="2" fontId="0" fillId="10" borderId="8" xfId="0" applyNumberFormat="1" applyFill="1" applyBorder="1"/>
    <xf numFmtId="0" fontId="0" fillId="10" borderId="8" xfId="0" applyFill="1" applyBorder="1"/>
    <xf numFmtId="164" fontId="15" fillId="10" borderId="8" xfId="0" applyNumberFormat="1" applyFont="1" applyFill="1" applyBorder="1" applyAlignment="1" applyProtection="1">
      <alignment vertical="center" wrapText="1"/>
      <protection locked="0"/>
    </xf>
    <xf numFmtId="0" fontId="15" fillId="10" borderId="8" xfId="0" applyFont="1" applyFill="1" applyBorder="1" applyAlignment="1" applyProtection="1">
      <alignment vertical="center" wrapText="1"/>
      <protection locked="0"/>
    </xf>
    <xf numFmtId="15" fontId="15" fillId="10" borderId="8" xfId="0" applyNumberFormat="1" applyFont="1" applyFill="1" applyBorder="1" applyAlignment="1" applyProtection="1">
      <alignment vertical="center"/>
      <protection locked="0"/>
    </xf>
    <xf numFmtId="0" fontId="0" fillId="10" borderId="8" xfId="0" applyFill="1" applyBorder="1" applyProtection="1">
      <protection locked="0"/>
    </xf>
    <xf numFmtId="167" fontId="15" fillId="10" borderId="8" xfId="0" applyNumberFormat="1" applyFont="1" applyFill="1" applyBorder="1" applyAlignment="1" applyProtection="1">
      <alignment vertical="center"/>
      <protection locked="0"/>
    </xf>
    <xf numFmtId="0" fontId="21" fillId="10" borderId="8" xfId="0" applyFont="1" applyFill="1" applyBorder="1" applyAlignment="1" applyProtection="1">
      <alignment vertical="center" wrapText="1"/>
      <protection locked="0"/>
    </xf>
    <xf numFmtId="166" fontId="0" fillId="10" borderId="8" xfId="0" applyNumberFormat="1" applyFill="1" applyBorder="1"/>
    <xf numFmtId="0" fontId="4" fillId="10" borderId="8" xfId="0" applyFont="1" applyFill="1" applyBorder="1"/>
    <xf numFmtId="167" fontId="0" fillId="10" borderId="8" xfId="0" applyNumberFormat="1" applyFill="1" applyBorder="1" applyAlignment="1">
      <alignment horizontal="left"/>
    </xf>
    <xf numFmtId="167" fontId="15" fillId="10" borderId="8" xfId="0" applyNumberFormat="1" applyFont="1" applyFill="1" applyBorder="1" applyAlignment="1" applyProtection="1">
      <alignment horizontal="left" vertical="center"/>
      <protection locked="0"/>
    </xf>
    <xf numFmtId="167" fontId="15" fillId="10" borderId="3" xfId="0" applyNumberFormat="1" applyFont="1" applyFill="1" applyBorder="1" applyAlignment="1" applyProtection="1">
      <alignment horizontal="left" vertical="center"/>
      <protection locked="0"/>
    </xf>
    <xf numFmtId="0" fontId="40" fillId="10" borderId="8" xfId="0" applyFont="1" applyFill="1" applyBorder="1"/>
    <xf numFmtId="166" fontId="0" fillId="10" borderId="0" xfId="0" applyNumberFormat="1" applyFill="1" applyProtection="1">
      <protection locked="0"/>
    </xf>
    <xf numFmtId="0" fontId="4" fillId="10" borderId="0" xfId="0" applyFont="1" applyFill="1" applyProtection="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5"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27"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26"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scale="60"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2" zoomScale="135" zoomScaleNormal="135" workbookViewId="0">
      <selection activeCell="G1" sqref="G1"/>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50" t="s">
        <v>51</v>
      </c>
      <c r="B1" s="150"/>
      <c r="C1" s="150"/>
      <c r="D1" s="150"/>
      <c r="E1" s="150"/>
      <c r="F1" s="150"/>
      <c r="G1" s="17"/>
      <c r="H1" s="17"/>
      <c r="I1" s="17"/>
      <c r="J1" s="17"/>
      <c r="K1" s="17"/>
    </row>
    <row r="2" spans="1:11" ht="21" customHeight="1" x14ac:dyDescent="0.2">
      <c r="A2" s="3" t="s">
        <v>52</v>
      </c>
      <c r="B2" s="151" t="s">
        <v>171</v>
      </c>
      <c r="C2" s="151"/>
      <c r="D2" s="151"/>
      <c r="E2" s="151"/>
      <c r="F2" s="151"/>
      <c r="G2" s="17"/>
      <c r="H2" s="17"/>
      <c r="I2" s="17"/>
      <c r="J2" s="17"/>
      <c r="K2" s="17"/>
    </row>
    <row r="3" spans="1:11" ht="15.75" x14ac:dyDescent="0.2">
      <c r="A3" s="3" t="s">
        <v>53</v>
      </c>
      <c r="B3" s="151" t="s">
        <v>174</v>
      </c>
      <c r="C3" s="151"/>
      <c r="D3" s="151"/>
      <c r="E3" s="151"/>
      <c r="F3" s="151"/>
      <c r="G3" s="17"/>
      <c r="H3" s="17"/>
      <c r="I3" s="17"/>
      <c r="J3" s="17"/>
      <c r="K3" s="17"/>
    </row>
    <row r="4" spans="1:11" ht="21" customHeight="1" x14ac:dyDescent="0.2">
      <c r="A4" s="3" t="s">
        <v>54</v>
      </c>
      <c r="B4" s="152">
        <v>45474</v>
      </c>
      <c r="C4" s="152"/>
      <c r="D4" s="152"/>
      <c r="E4" s="152"/>
      <c r="F4" s="152"/>
      <c r="G4" s="17"/>
      <c r="H4" s="17"/>
      <c r="I4" s="17"/>
      <c r="J4" s="17"/>
      <c r="K4" s="17"/>
    </row>
    <row r="5" spans="1:11" ht="21" customHeight="1" x14ac:dyDescent="0.2">
      <c r="A5" s="3" t="s">
        <v>55</v>
      </c>
      <c r="B5" s="152">
        <v>45838</v>
      </c>
      <c r="C5" s="152"/>
      <c r="D5" s="152"/>
      <c r="E5" s="152"/>
      <c r="F5" s="152"/>
      <c r="G5" s="17"/>
      <c r="H5" s="17"/>
      <c r="I5" s="17"/>
      <c r="J5" s="17"/>
      <c r="K5" s="17"/>
    </row>
    <row r="6" spans="1:11" ht="21" customHeight="1" x14ac:dyDescent="0.2">
      <c r="A6" s="3" t="s">
        <v>56</v>
      </c>
      <c r="B6" s="149" t="str">
        <f>IF(AND(Travel!B7&lt;&gt;A30,Hospitality!B7&lt;&gt;A30,'All other expenses'!B7&lt;&gt;A30,'Gifts and benefits'!B7&lt;&gt;A30),A31,IF(AND(Travel!B7=A30,Hospitality!B7=A30,'All other expenses'!B7=A30,'Gifts and benefits'!B7=A30),A33,A32))</f>
        <v>Data and totals checked on all sheets</v>
      </c>
      <c r="C6" s="149"/>
      <c r="D6" s="149"/>
      <c r="E6" s="149"/>
      <c r="F6" s="149"/>
      <c r="G6" s="23"/>
      <c r="H6" s="17"/>
      <c r="I6" s="17"/>
      <c r="J6" s="17"/>
      <c r="K6" s="17"/>
    </row>
    <row r="7" spans="1:11" ht="31.5" x14ac:dyDescent="0.2">
      <c r="A7" s="3" t="s">
        <v>57</v>
      </c>
      <c r="B7" s="148" t="s">
        <v>90</v>
      </c>
      <c r="C7" s="148"/>
      <c r="D7" s="148"/>
      <c r="E7" s="148"/>
      <c r="F7" s="148"/>
      <c r="G7" s="23"/>
      <c r="H7" s="17"/>
      <c r="I7" s="17"/>
      <c r="J7" s="17"/>
      <c r="K7" s="17"/>
    </row>
    <row r="8" spans="1:11" ht="25.5" customHeight="1" x14ac:dyDescent="0.2">
      <c r="A8" s="3" t="s">
        <v>59</v>
      </c>
      <c r="B8" s="148" t="s">
        <v>177</v>
      </c>
      <c r="C8" s="148"/>
      <c r="D8" s="148"/>
      <c r="E8" s="148"/>
      <c r="F8" s="148"/>
      <c r="G8" s="23"/>
      <c r="H8" s="17"/>
      <c r="I8" s="17"/>
      <c r="J8" s="17"/>
      <c r="K8" s="17"/>
    </row>
    <row r="9" spans="1:11" ht="66.75" customHeight="1" x14ac:dyDescent="0.2">
      <c r="A9" s="147" t="s">
        <v>61</v>
      </c>
      <c r="B9" s="147"/>
      <c r="C9" s="147"/>
      <c r="D9" s="147"/>
      <c r="E9" s="147"/>
      <c r="F9" s="147"/>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Travel!B140</f>
        <v>52745.569999999985</v>
      </c>
      <c r="C11" s="66" t="str">
        <f>IF(Travel!B6="",A34,Travel!B6)</f>
        <v>Figures exclude GST</v>
      </c>
      <c r="D11" s="6"/>
      <c r="E11" s="8" t="s">
        <v>67</v>
      </c>
      <c r="F11" s="33">
        <f>'Gifts and benefits'!C38</f>
        <v>21</v>
      </c>
      <c r="G11" s="29"/>
      <c r="H11" s="29"/>
      <c r="I11" s="29"/>
      <c r="J11" s="29"/>
      <c r="K11" s="29"/>
    </row>
    <row r="12" spans="1:11" ht="27.75" customHeight="1" x14ac:dyDescent="0.2">
      <c r="A12" s="8" t="s">
        <v>24</v>
      </c>
      <c r="B12" s="59">
        <f>Hospitality!B25</f>
        <v>336.52</v>
      </c>
      <c r="C12" s="66" t="str">
        <f>IF(Hospitality!B6="",A34,Hospitality!B6)</f>
        <v>Figures exclude GST</v>
      </c>
      <c r="D12" s="6"/>
      <c r="E12" s="8" t="s">
        <v>68</v>
      </c>
      <c r="F12" s="33">
        <f>'Gifts and benefits'!C39</f>
        <v>7</v>
      </c>
      <c r="G12" s="29"/>
      <c r="H12" s="29"/>
      <c r="I12" s="29"/>
      <c r="J12" s="29"/>
      <c r="K12" s="29"/>
    </row>
    <row r="13" spans="1:11" ht="27.75" customHeight="1" x14ac:dyDescent="0.2">
      <c r="A13" s="8" t="s">
        <v>69</v>
      </c>
      <c r="B13" s="59">
        <f>'All other expenses'!B24</f>
        <v>655.63</v>
      </c>
      <c r="C13" s="66" t="str">
        <f>IF('All other expenses'!B6="",A34,'All other expenses'!B6)</f>
        <v>Figures exclude GST</v>
      </c>
      <c r="D13" s="6"/>
      <c r="E13" s="8" t="s">
        <v>70</v>
      </c>
      <c r="F13" s="33">
        <f>'Gifts and benefits'!C40</f>
        <v>14</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72">
        <f>Travel!B62</f>
        <v>45424.759999999987</v>
      </c>
      <c r="C15" s="68" t="str">
        <f>C11</f>
        <v>Figures exclude GST</v>
      </c>
      <c r="D15" s="6"/>
      <c r="E15" s="6"/>
      <c r="F15" s="35"/>
      <c r="G15" s="17"/>
      <c r="H15" s="17"/>
      <c r="I15" s="17"/>
      <c r="J15" s="17"/>
      <c r="K15" s="17"/>
    </row>
    <row r="16" spans="1:11" ht="27.75" customHeight="1" x14ac:dyDescent="0.2">
      <c r="A16" s="9" t="s">
        <v>72</v>
      </c>
      <c r="B16" s="61">
        <f>Travel!B124</f>
        <v>7042.66</v>
      </c>
      <c r="C16" s="68" t="str">
        <f>C11</f>
        <v>Figures exclude GST</v>
      </c>
      <c r="D16" s="36"/>
      <c r="E16" s="6"/>
      <c r="F16" s="37"/>
      <c r="G16" s="17"/>
      <c r="H16" s="17"/>
      <c r="I16" s="17"/>
      <c r="J16" s="17"/>
      <c r="K16" s="17"/>
    </row>
    <row r="17" spans="1:11" ht="27.75" customHeight="1" x14ac:dyDescent="0.2">
      <c r="A17" s="9" t="s">
        <v>73</v>
      </c>
      <c r="B17" s="61">
        <f>Travel!B138</f>
        <v>278.14999999999998</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COUNT(Travel!B12:B35)</f>
        <v>17</v>
      </c>
      <c r="C55" s="75"/>
      <c r="D55" s="75">
        <f>COUNTIF(Travel!D12:D35,"*")</f>
        <v>17</v>
      </c>
      <c r="E55" s="76"/>
      <c r="F55" s="76" t="b">
        <f>MIN(B55,D55)=MAX(B55,D55)</f>
        <v>1</v>
      </c>
      <c r="G55" s="17"/>
      <c r="H55" s="17"/>
      <c r="I55" s="17"/>
      <c r="J55" s="17"/>
      <c r="K55" s="17"/>
    </row>
    <row r="56" spans="1:11" hidden="1" x14ac:dyDescent="0.2">
      <c r="A56" s="83" t="s">
        <v>106</v>
      </c>
      <c r="B56" s="75">
        <f>COUNT(Travel!B14:B123)</f>
        <v>68</v>
      </c>
      <c r="C56" s="75"/>
      <c r="D56" s="75">
        <f>COUNTIF(Travel!D14:D123,"*")</f>
        <v>69</v>
      </c>
      <c r="E56" s="76"/>
      <c r="F56" s="76" t="b">
        <f>MIN(B56,D56)=MAX(B56,D56)</f>
        <v>0</v>
      </c>
    </row>
    <row r="57" spans="1:11" hidden="1" x14ac:dyDescent="0.2">
      <c r="A57" s="84"/>
      <c r="B57" s="75">
        <f>COUNT(Travel!B128:B137)</f>
        <v>3</v>
      </c>
      <c r="C57" s="75"/>
      <c r="D57" s="75">
        <f>COUNTIF(Travel!D128:D137,"*")</f>
        <v>3</v>
      </c>
      <c r="E57" s="76"/>
      <c r="F57" s="76" t="b">
        <f>MIN(B57,D57)=MAX(B57,D57)</f>
        <v>1</v>
      </c>
    </row>
    <row r="58" spans="1:11" hidden="1" x14ac:dyDescent="0.2">
      <c r="A58" s="85" t="s">
        <v>107</v>
      </c>
      <c r="B58" s="77">
        <f>COUNT(Hospitality!B11:B24)</f>
        <v>1</v>
      </c>
      <c r="C58" s="77"/>
      <c r="D58" s="77">
        <f>COUNTIF(Hospitality!D11:D24,"*")</f>
        <v>1</v>
      </c>
      <c r="E58" s="78"/>
      <c r="F58" s="78" t="b">
        <f>MIN(B58,D58)=MAX(B58,D58)</f>
        <v>1</v>
      </c>
    </row>
    <row r="59" spans="1:11" hidden="1" x14ac:dyDescent="0.2">
      <c r="A59" s="86" t="s">
        <v>108</v>
      </c>
      <c r="B59" s="76">
        <f>COUNT('All other expenses'!B11:B23)</f>
        <v>2</v>
      </c>
      <c r="C59" s="76"/>
      <c r="D59" s="76">
        <f>COUNTIF('All other expenses'!D11:D23,"*")</f>
        <v>1</v>
      </c>
      <c r="E59" s="76"/>
      <c r="F59" s="76" t="b">
        <f>MIN(B59,D59)=MAX(B59,D59)</f>
        <v>0</v>
      </c>
    </row>
    <row r="60" spans="1:11" hidden="1" x14ac:dyDescent="0.2">
      <c r="A60" s="85" t="s">
        <v>109</v>
      </c>
      <c r="B60" s="77">
        <f>COUNTIF('Gifts and benefits'!B11:B37,"*")</f>
        <v>21</v>
      </c>
      <c r="C60" s="77">
        <f>COUNTIF('Gifts and benefits'!C11:C37,"*")</f>
        <v>21</v>
      </c>
      <c r="D60" s="77"/>
      <c r="E60" s="77">
        <f>COUNTA('Gifts and benefits'!E11:E37)</f>
        <v>21</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88"/>
  <sheetViews>
    <sheetView topLeftCell="A115" zoomScaleNormal="100" workbookViewId="0">
      <selection activeCell="B138" sqref="B138"/>
    </sheetView>
  </sheetViews>
  <sheetFormatPr defaultColWidth="0" defaultRowHeight="12.75" zeroHeight="1" x14ac:dyDescent="0.2"/>
  <cols>
    <col min="1" max="1" width="35.7109375" customWidth="1"/>
    <col min="2" max="2" width="14.28515625" customWidth="1"/>
    <col min="3" max="3" width="79.7109375" customWidth="1"/>
    <col min="4" max="4" width="50" customWidth="1"/>
    <col min="5" max="5" width="36.28515625" customWidth="1"/>
    <col min="6" max="6" width="37.5703125" customWidth="1"/>
    <col min="7" max="9" width="9.140625" hidden="1" customWidth="1"/>
    <col min="10" max="13" width="0" hidden="1" customWidth="1"/>
    <col min="14" max="16384" width="9.140625" hidden="1"/>
  </cols>
  <sheetData>
    <row r="1" spans="1:6" ht="26.25" customHeight="1" x14ac:dyDescent="0.2">
      <c r="A1" s="155" t="s">
        <v>110</v>
      </c>
      <c r="B1" s="155"/>
      <c r="C1" s="155"/>
      <c r="D1" s="155"/>
      <c r="E1" s="155"/>
      <c r="F1" s="17"/>
    </row>
    <row r="2" spans="1:6" ht="21" customHeight="1" x14ac:dyDescent="0.2">
      <c r="A2" s="3" t="s">
        <v>111</v>
      </c>
      <c r="B2" s="153" t="str">
        <f>'Summary and sign-off'!B2:F2</f>
        <v>Department of the Prime Minister and Cabinet</v>
      </c>
      <c r="C2" s="153"/>
      <c r="D2" s="153"/>
      <c r="E2" s="153"/>
      <c r="F2" s="17"/>
    </row>
    <row r="3" spans="1:6" ht="31.5" x14ac:dyDescent="0.2">
      <c r="A3" s="3" t="s">
        <v>112</v>
      </c>
      <c r="B3" s="153" t="str">
        <f>'Summary and sign-off'!B3:F3</f>
        <v>Ben King</v>
      </c>
      <c r="C3" s="153"/>
      <c r="D3" s="153"/>
      <c r="E3" s="153"/>
      <c r="F3" s="17"/>
    </row>
    <row r="4" spans="1:6" ht="21" customHeight="1" x14ac:dyDescent="0.2">
      <c r="A4" s="3" t="s">
        <v>113</v>
      </c>
      <c r="B4" s="153">
        <f>'Summary and sign-off'!B4:F4</f>
        <v>45474</v>
      </c>
      <c r="C4" s="153"/>
      <c r="D4" s="153"/>
      <c r="E4" s="153"/>
      <c r="F4" s="17"/>
    </row>
    <row r="5" spans="1:6" ht="21" customHeight="1" x14ac:dyDescent="0.2">
      <c r="A5" s="3" t="s">
        <v>114</v>
      </c>
      <c r="B5" s="153">
        <f>'Summary and sign-off'!B5:F5</f>
        <v>45838</v>
      </c>
      <c r="C5" s="153"/>
      <c r="D5" s="153"/>
      <c r="E5" s="153"/>
      <c r="F5" s="17"/>
    </row>
    <row r="6" spans="1:6" ht="21" customHeight="1" x14ac:dyDescent="0.2">
      <c r="A6" s="3" t="s">
        <v>115</v>
      </c>
      <c r="B6" s="148" t="s">
        <v>82</v>
      </c>
      <c r="C6" s="148"/>
      <c r="D6" s="148"/>
      <c r="E6" s="148"/>
      <c r="F6" s="17"/>
    </row>
    <row r="7" spans="1:6" ht="21" customHeight="1" x14ac:dyDescent="0.2">
      <c r="A7" s="3" t="s">
        <v>56</v>
      </c>
      <c r="B7" s="148" t="s">
        <v>84</v>
      </c>
      <c r="C7" s="148"/>
      <c r="D7" s="148"/>
      <c r="E7" s="148"/>
      <c r="F7" s="17"/>
    </row>
    <row r="8" spans="1:6" ht="36" customHeight="1" x14ac:dyDescent="0.2">
      <c r="A8" s="157" t="s">
        <v>116</v>
      </c>
      <c r="B8" s="158"/>
      <c r="C8" s="158"/>
      <c r="D8" s="158"/>
      <c r="E8" s="158"/>
      <c r="F8" s="19"/>
    </row>
    <row r="9" spans="1:6" ht="36" customHeight="1" x14ac:dyDescent="0.2">
      <c r="A9" s="159" t="s">
        <v>117</v>
      </c>
      <c r="B9" s="160"/>
      <c r="C9" s="160"/>
      <c r="D9" s="160"/>
      <c r="E9" s="160"/>
      <c r="F9" s="19"/>
    </row>
    <row r="10" spans="1:6" ht="24.75" customHeight="1" x14ac:dyDescent="0.2">
      <c r="A10" s="156" t="s">
        <v>118</v>
      </c>
      <c r="B10" s="161"/>
      <c r="C10" s="156"/>
      <c r="D10" s="156"/>
      <c r="E10" s="156"/>
      <c r="F10" s="29"/>
    </row>
    <row r="11" spans="1:6" ht="28.5" customHeight="1" x14ac:dyDescent="0.2">
      <c r="A11" s="24" t="s">
        <v>119</v>
      </c>
      <c r="B11" s="24" t="s">
        <v>120</v>
      </c>
      <c r="C11" s="24" t="s">
        <v>121</v>
      </c>
      <c r="D11" s="24" t="s">
        <v>122</v>
      </c>
      <c r="E11" s="24" t="s">
        <v>123</v>
      </c>
      <c r="F11" s="30"/>
    </row>
    <row r="12" spans="1:6" s="2" customFormat="1" x14ac:dyDescent="0.2">
      <c r="A12" s="137" t="s">
        <v>183</v>
      </c>
      <c r="B12" s="133"/>
      <c r="C12" s="138" t="s">
        <v>222</v>
      </c>
      <c r="D12" s="134"/>
      <c r="E12" s="134"/>
      <c r="F12" s="1"/>
    </row>
    <row r="13" spans="1:6" s="2" customFormat="1" ht="25.5" x14ac:dyDescent="0.2">
      <c r="A13" s="137"/>
      <c r="B13" s="133">
        <v>20216.939999999999</v>
      </c>
      <c r="C13" s="134"/>
      <c r="D13" s="134" t="s">
        <v>231</v>
      </c>
      <c r="E13" s="134" t="s">
        <v>221</v>
      </c>
      <c r="F13" s="1"/>
    </row>
    <row r="14" spans="1:6" s="2" customFormat="1" x14ac:dyDescent="0.2">
      <c r="A14" s="137"/>
      <c r="B14" s="133">
        <v>16.55</v>
      </c>
      <c r="C14" s="144"/>
      <c r="D14" s="134" t="s">
        <v>226</v>
      </c>
      <c r="E14" s="134" t="s">
        <v>185</v>
      </c>
      <c r="F14" s="1"/>
    </row>
    <row r="15" spans="1:6" s="2" customFormat="1" x14ac:dyDescent="0.2">
      <c r="A15" s="137"/>
      <c r="B15" s="133">
        <v>2231.21</v>
      </c>
      <c r="C15" s="144"/>
      <c r="D15" s="134" t="s">
        <v>218</v>
      </c>
      <c r="E15" s="134" t="s">
        <v>184</v>
      </c>
      <c r="F15" s="1"/>
    </row>
    <row r="16" spans="1:6" s="2" customFormat="1" x14ac:dyDescent="0.2">
      <c r="A16" s="137"/>
      <c r="B16" s="133">
        <v>506.32</v>
      </c>
      <c r="C16" s="144"/>
      <c r="D16" s="134" t="s">
        <v>223</v>
      </c>
      <c r="E16" s="134" t="s">
        <v>227</v>
      </c>
      <c r="F16" s="1"/>
    </row>
    <row r="17" spans="1:6" s="2" customFormat="1" x14ac:dyDescent="0.2">
      <c r="A17" s="137"/>
      <c r="B17" s="133">
        <v>40.049999999999997</v>
      </c>
      <c r="C17" s="144"/>
      <c r="D17" s="134" t="s">
        <v>224</v>
      </c>
      <c r="E17" s="134" t="s">
        <v>172</v>
      </c>
      <c r="F17" s="1"/>
    </row>
    <row r="18" spans="1:6" s="2" customFormat="1" x14ac:dyDescent="0.2">
      <c r="A18" s="137"/>
      <c r="B18" s="133">
        <v>45.49</v>
      </c>
      <c r="C18" s="144"/>
      <c r="D18" s="134" t="s">
        <v>225</v>
      </c>
      <c r="E18" s="134" t="s">
        <v>172</v>
      </c>
      <c r="F18" s="1"/>
    </row>
    <row r="19" spans="1:6" s="2" customFormat="1" x14ac:dyDescent="0.2">
      <c r="A19" s="137"/>
      <c r="B19" s="133"/>
      <c r="C19" s="134"/>
      <c r="D19" s="134"/>
      <c r="E19" s="134"/>
      <c r="F19" s="1"/>
    </row>
    <row r="20" spans="1:6" s="2" customFormat="1" x14ac:dyDescent="0.2">
      <c r="A20" s="137"/>
      <c r="B20" s="133"/>
      <c r="C20" s="134"/>
      <c r="D20" s="134"/>
      <c r="E20" s="134"/>
      <c r="F20" s="1"/>
    </row>
    <row r="21" spans="1:6" s="2" customFormat="1" x14ac:dyDescent="0.2">
      <c r="A21" s="137" t="s">
        <v>230</v>
      </c>
      <c r="B21" s="133"/>
      <c r="C21" s="138" t="s">
        <v>229</v>
      </c>
      <c r="D21" s="134"/>
      <c r="E21" s="134"/>
      <c r="F21" s="1"/>
    </row>
    <row r="22" spans="1:6" s="2" customFormat="1" x14ac:dyDescent="0.2">
      <c r="A22" s="137"/>
      <c r="B22" s="133">
        <v>1348.51</v>
      </c>
      <c r="C22" s="134"/>
      <c r="D22" s="134" t="s">
        <v>265</v>
      </c>
      <c r="E22" s="134"/>
      <c r="F22" s="1"/>
    </row>
    <row r="23" spans="1:6" s="2" customFormat="1" x14ac:dyDescent="0.2">
      <c r="A23" s="137"/>
      <c r="B23" s="133">
        <v>549.72</v>
      </c>
      <c r="C23" s="144"/>
      <c r="D23" s="134" t="s">
        <v>218</v>
      </c>
      <c r="E23" s="134" t="s">
        <v>191</v>
      </c>
      <c r="F23" s="1"/>
    </row>
    <row r="24" spans="1:6" s="2" customFormat="1" x14ac:dyDescent="0.2">
      <c r="A24" s="137"/>
      <c r="B24" s="133">
        <v>29.33</v>
      </c>
      <c r="C24" s="144"/>
      <c r="D24" s="134" t="s">
        <v>232</v>
      </c>
      <c r="E24" s="134" t="s">
        <v>172</v>
      </c>
      <c r="F24" s="1"/>
    </row>
    <row r="25" spans="1:6" s="2" customFormat="1" x14ac:dyDescent="0.2">
      <c r="A25" s="137"/>
      <c r="B25" s="133">
        <v>26.39</v>
      </c>
      <c r="C25" s="144"/>
      <c r="D25" s="134" t="s">
        <v>228</v>
      </c>
      <c r="E25" s="134" t="s">
        <v>191</v>
      </c>
      <c r="F25" s="1"/>
    </row>
    <row r="26" spans="1:6" s="2" customFormat="1" x14ac:dyDescent="0.2">
      <c r="A26" s="137"/>
      <c r="B26" s="133">
        <v>49.23</v>
      </c>
      <c r="C26" s="144"/>
      <c r="D26" s="134" t="s">
        <v>233</v>
      </c>
      <c r="E26" s="134" t="s">
        <v>172</v>
      </c>
      <c r="F26" s="1"/>
    </row>
    <row r="27" spans="1:6" s="2" customFormat="1" x14ac:dyDescent="0.2">
      <c r="A27" s="137"/>
      <c r="B27" s="133"/>
      <c r="C27" s="134"/>
      <c r="D27" s="134"/>
      <c r="E27" s="134"/>
      <c r="F27" s="1"/>
    </row>
    <row r="28" spans="1:6" s="2" customFormat="1" x14ac:dyDescent="0.2">
      <c r="A28" s="137"/>
      <c r="B28" s="133"/>
      <c r="C28" s="134"/>
      <c r="D28" s="134"/>
      <c r="E28" s="134"/>
      <c r="F28" s="1"/>
    </row>
    <row r="29" spans="1:6" s="2" customFormat="1" x14ac:dyDescent="0.2">
      <c r="A29" s="137"/>
      <c r="B29" s="133"/>
      <c r="C29" s="138" t="s">
        <v>234</v>
      </c>
      <c r="D29" s="134"/>
      <c r="E29" s="134" t="s">
        <v>191</v>
      </c>
      <c r="F29" s="1"/>
    </row>
    <row r="30" spans="1:6" s="2" customFormat="1" x14ac:dyDescent="0.2">
      <c r="A30" s="137" t="s">
        <v>236</v>
      </c>
      <c r="B30" s="133">
        <v>2207.81</v>
      </c>
      <c r="C30" s="144"/>
      <c r="D30" s="134" t="s">
        <v>265</v>
      </c>
      <c r="E30" s="134"/>
      <c r="F30" s="1"/>
    </row>
    <row r="31" spans="1:6" s="2" customFormat="1" x14ac:dyDescent="0.2">
      <c r="A31" s="137"/>
      <c r="B31" s="133">
        <v>913.44</v>
      </c>
      <c r="C31" s="144"/>
      <c r="D31" s="134" t="s">
        <v>218</v>
      </c>
      <c r="E31" s="134" t="s">
        <v>235</v>
      </c>
      <c r="F31" s="1"/>
    </row>
    <row r="32" spans="1:6" s="2" customFormat="1" x14ac:dyDescent="0.2">
      <c r="A32" s="137"/>
      <c r="B32" s="133">
        <v>9.3699999999999992</v>
      </c>
      <c r="C32" s="144"/>
      <c r="D32" s="134" t="s">
        <v>293</v>
      </c>
      <c r="E32" s="134" t="s">
        <v>191</v>
      </c>
      <c r="F32" s="1"/>
    </row>
    <row r="33" spans="1:6" s="2" customFormat="1" x14ac:dyDescent="0.2">
      <c r="A33" s="137"/>
      <c r="B33" s="133">
        <v>22.21</v>
      </c>
      <c r="C33" s="144"/>
      <c r="D33" s="134" t="s">
        <v>232</v>
      </c>
      <c r="E33" s="134" t="s">
        <v>172</v>
      </c>
      <c r="F33" s="1"/>
    </row>
    <row r="34" spans="1:6" s="2" customFormat="1" x14ac:dyDescent="0.2">
      <c r="A34" s="137"/>
      <c r="B34" s="133">
        <v>13.54</v>
      </c>
      <c r="C34" s="144"/>
      <c r="D34" s="134" t="s">
        <v>190</v>
      </c>
      <c r="E34" s="134" t="s">
        <v>191</v>
      </c>
      <c r="F34" s="1"/>
    </row>
    <row r="35" spans="1:6" s="2" customFormat="1" x14ac:dyDescent="0.2">
      <c r="A35" s="137"/>
      <c r="B35" s="133">
        <v>35.909999999999997</v>
      </c>
      <c r="C35" s="144"/>
      <c r="D35" s="134" t="s">
        <v>240</v>
      </c>
      <c r="E35" s="134" t="s">
        <v>191</v>
      </c>
      <c r="F35" s="1"/>
    </row>
    <row r="36" spans="1:6" s="2" customFormat="1" x14ac:dyDescent="0.2">
      <c r="A36" s="137"/>
      <c r="B36" s="133"/>
      <c r="C36" s="134"/>
      <c r="D36" s="134"/>
      <c r="E36" s="134"/>
      <c r="F36" s="1"/>
    </row>
    <row r="37" spans="1:6" s="2" customFormat="1" x14ac:dyDescent="0.2">
      <c r="A37" s="137"/>
      <c r="B37" s="133"/>
      <c r="C37" s="134"/>
      <c r="D37" s="134"/>
      <c r="E37" s="134"/>
      <c r="F37" s="1"/>
    </row>
    <row r="38" spans="1:6" s="2" customFormat="1" x14ac:dyDescent="0.2">
      <c r="A38" s="137"/>
      <c r="B38" s="133"/>
      <c r="C38" s="138" t="s">
        <v>294</v>
      </c>
      <c r="D38" s="134"/>
      <c r="E38" s="134" t="s">
        <v>237</v>
      </c>
      <c r="F38" s="1"/>
    </row>
    <row r="39" spans="1:6" s="2" customFormat="1" x14ac:dyDescent="0.2">
      <c r="A39" s="137" t="s">
        <v>239</v>
      </c>
      <c r="B39" s="133">
        <v>3979.33</v>
      </c>
      <c r="C39" s="144"/>
      <c r="D39" s="134" t="s">
        <v>303</v>
      </c>
      <c r="E39" s="134"/>
      <c r="F39" s="1"/>
    </row>
    <row r="40" spans="1:6" s="2" customFormat="1" x14ac:dyDescent="0.2">
      <c r="A40" s="137"/>
      <c r="B40" s="133">
        <v>644.28</v>
      </c>
      <c r="C40" s="134"/>
      <c r="D40" s="134" t="s">
        <v>218</v>
      </c>
      <c r="E40" s="134" t="s">
        <v>237</v>
      </c>
      <c r="F40" s="1"/>
    </row>
    <row r="41" spans="1:6" s="2" customFormat="1" x14ac:dyDescent="0.2">
      <c r="A41" s="137"/>
      <c r="B41" s="133">
        <v>575.04</v>
      </c>
      <c r="C41" s="144"/>
      <c r="D41" s="134" t="s">
        <v>218</v>
      </c>
      <c r="E41" s="134" t="s">
        <v>188</v>
      </c>
      <c r="F41" s="1"/>
    </row>
    <row r="42" spans="1:6" s="2" customFormat="1" x14ac:dyDescent="0.2">
      <c r="A42" s="137"/>
      <c r="B42" s="133">
        <v>21.33</v>
      </c>
      <c r="C42" s="144"/>
      <c r="D42" s="134" t="s">
        <v>232</v>
      </c>
      <c r="E42" s="134" t="s">
        <v>187</v>
      </c>
      <c r="F42" s="1"/>
    </row>
    <row r="43" spans="1:6" s="2" customFormat="1" x14ac:dyDescent="0.2">
      <c r="A43" s="137"/>
      <c r="B43" s="133">
        <v>46.92</v>
      </c>
      <c r="C43" s="144"/>
      <c r="D43" s="134" t="s">
        <v>259</v>
      </c>
      <c r="E43" s="134" t="s">
        <v>237</v>
      </c>
      <c r="F43" s="1"/>
    </row>
    <row r="44" spans="1:6" s="2" customFormat="1" x14ac:dyDescent="0.2">
      <c r="A44" s="137"/>
      <c r="B44" s="133">
        <v>46.86</v>
      </c>
      <c r="C44" s="144"/>
      <c r="D44" s="134" t="s">
        <v>238</v>
      </c>
      <c r="E44" s="134" t="s">
        <v>188</v>
      </c>
      <c r="F44" s="1"/>
    </row>
    <row r="45" spans="1:6" s="2" customFormat="1" x14ac:dyDescent="0.2">
      <c r="A45" s="137"/>
      <c r="B45" s="133">
        <v>15.54</v>
      </c>
      <c r="C45" s="144"/>
      <c r="D45" s="134" t="s">
        <v>296</v>
      </c>
      <c r="E45" s="134" t="s">
        <v>188</v>
      </c>
      <c r="F45" s="1"/>
    </row>
    <row r="46" spans="1:6" s="2" customFormat="1" x14ac:dyDescent="0.2">
      <c r="A46" s="137"/>
      <c r="B46" s="133">
        <v>9.52</v>
      </c>
      <c r="C46" s="144"/>
      <c r="D46" s="134" t="s">
        <v>295</v>
      </c>
      <c r="E46" s="134" t="s">
        <v>188</v>
      </c>
      <c r="F46" s="1"/>
    </row>
    <row r="47" spans="1:6" s="2" customFormat="1" x14ac:dyDescent="0.2">
      <c r="A47" s="137"/>
      <c r="B47" s="133">
        <v>10.17</v>
      </c>
      <c r="C47" s="144"/>
      <c r="D47" s="134" t="s">
        <v>297</v>
      </c>
      <c r="E47" s="134" t="s">
        <v>188</v>
      </c>
      <c r="F47" s="1"/>
    </row>
    <row r="48" spans="1:6" s="2" customFormat="1" x14ac:dyDescent="0.2">
      <c r="A48" s="137"/>
      <c r="B48" s="133">
        <v>40.61</v>
      </c>
      <c r="C48" s="144"/>
      <c r="D48" s="134" t="s">
        <v>260</v>
      </c>
      <c r="E48" s="134" t="s">
        <v>187</v>
      </c>
      <c r="F48" s="1"/>
    </row>
    <row r="49" spans="1:6" s="2" customFormat="1" x14ac:dyDescent="0.2">
      <c r="A49" s="137"/>
      <c r="B49" s="133"/>
      <c r="C49" s="134"/>
      <c r="D49" s="134"/>
      <c r="E49" s="134"/>
      <c r="F49" s="1"/>
    </row>
    <row r="50" spans="1:6" s="2" customFormat="1" x14ac:dyDescent="0.2">
      <c r="A50" s="137"/>
      <c r="B50" s="133"/>
      <c r="C50" s="134"/>
      <c r="D50" s="134"/>
      <c r="E50" s="134"/>
      <c r="F50" s="1"/>
    </row>
    <row r="51" spans="1:6" s="2" customFormat="1" x14ac:dyDescent="0.2">
      <c r="A51" s="137" t="s">
        <v>242</v>
      </c>
      <c r="B51" s="133"/>
      <c r="C51" s="138" t="s">
        <v>241</v>
      </c>
      <c r="D51" s="134"/>
      <c r="E51" s="134" t="s">
        <v>261</v>
      </c>
      <c r="F51" s="1"/>
    </row>
    <row r="52" spans="1:6" s="2" customFormat="1" x14ac:dyDescent="0.2">
      <c r="A52" s="137"/>
      <c r="B52" s="133">
        <v>3594.38</v>
      </c>
      <c r="C52" s="134"/>
      <c r="D52" s="134" t="s">
        <v>304</v>
      </c>
      <c r="E52" s="134"/>
      <c r="F52" s="1"/>
    </row>
    <row r="53" spans="1:6" s="2" customFormat="1" x14ac:dyDescent="0.2">
      <c r="A53" s="137"/>
      <c r="B53" s="133">
        <v>3720.8</v>
      </c>
      <c r="C53" s="134"/>
      <c r="D53" s="134" t="s">
        <v>305</v>
      </c>
      <c r="E53" s="134"/>
      <c r="F53" s="1"/>
    </row>
    <row r="54" spans="1:6" s="2" customFormat="1" x14ac:dyDescent="0.2">
      <c r="A54" s="137"/>
      <c r="B54" s="133">
        <v>2900</v>
      </c>
      <c r="C54" s="134"/>
      <c r="D54" s="134" t="s">
        <v>306</v>
      </c>
      <c r="E54" s="134"/>
      <c r="F54" s="1"/>
    </row>
    <row r="55" spans="1:6" s="2" customFormat="1" x14ac:dyDescent="0.2">
      <c r="A55" s="137"/>
      <c r="B55" s="133">
        <v>22.44</v>
      </c>
      <c r="C55" s="144"/>
      <c r="D55" s="134" t="s">
        <v>232</v>
      </c>
      <c r="E55" s="134" t="s">
        <v>187</v>
      </c>
      <c r="F55" s="1"/>
    </row>
    <row r="56" spans="1:6" s="2" customFormat="1" x14ac:dyDescent="0.2">
      <c r="A56" s="137"/>
      <c r="B56" s="133">
        <v>328.63</v>
      </c>
      <c r="C56" s="144"/>
      <c r="D56" s="134" t="s">
        <v>262</v>
      </c>
      <c r="E56" s="134" t="s">
        <v>261</v>
      </c>
      <c r="F56" s="1"/>
    </row>
    <row r="57" spans="1:6" s="2" customFormat="1" x14ac:dyDescent="0.2">
      <c r="A57" s="137"/>
      <c r="B57" s="133">
        <v>286.08999999999997</v>
      </c>
      <c r="C57" s="144"/>
      <c r="D57" s="134" t="s">
        <v>262</v>
      </c>
      <c r="E57" s="134" t="s">
        <v>188</v>
      </c>
      <c r="F57" s="1"/>
    </row>
    <row r="58" spans="1:6" s="2" customFormat="1" x14ac:dyDescent="0.2">
      <c r="A58" s="137"/>
      <c r="B58" s="133">
        <v>116.52</v>
      </c>
      <c r="C58" s="144"/>
      <c r="D58" s="134" t="s">
        <v>263</v>
      </c>
      <c r="E58" s="134" t="s">
        <v>188</v>
      </c>
      <c r="F58" s="1"/>
    </row>
    <row r="59" spans="1:6" s="2" customFormat="1" x14ac:dyDescent="0.2">
      <c r="A59" s="137"/>
      <c r="B59" s="133">
        <v>40.78</v>
      </c>
      <c r="C59" s="144"/>
      <c r="D59" s="134" t="s">
        <v>264</v>
      </c>
      <c r="E59" s="134" t="s">
        <v>187</v>
      </c>
      <c r="F59" s="1"/>
    </row>
    <row r="60" spans="1:6" s="2" customFormat="1" x14ac:dyDescent="0.2">
      <c r="A60" s="137"/>
      <c r="B60" s="133"/>
      <c r="C60" s="134"/>
      <c r="D60" s="134"/>
      <c r="E60" s="134"/>
      <c r="F60" s="1"/>
    </row>
    <row r="61" spans="1:6" s="2" customFormat="1" x14ac:dyDescent="0.2">
      <c r="A61" s="129"/>
      <c r="B61" s="133">
        <v>763.5</v>
      </c>
      <c r="C61" s="146" t="s">
        <v>299</v>
      </c>
      <c r="D61" s="129" t="s">
        <v>301</v>
      </c>
      <c r="E61" s="129" t="s">
        <v>302</v>
      </c>
      <c r="F61" s="1"/>
    </row>
    <row r="62" spans="1:6" ht="19.5" customHeight="1" x14ac:dyDescent="0.2">
      <c r="A62" s="71" t="s">
        <v>124</v>
      </c>
      <c r="B62" s="72">
        <f>SUM(B13:B61)</f>
        <v>45424.759999999987</v>
      </c>
      <c r="C62" s="124" t="s">
        <v>298</v>
      </c>
      <c r="D62" s="154" t="str">
        <f>IF('Summary and sign-off'!F55='Summary and sign-off'!F54,'Summary and sign-off'!A51,'Summary and sign-off'!A50)</f>
        <v>Check - each entry provides sufficient information</v>
      </c>
      <c r="E62" s="154"/>
      <c r="F62" s="17"/>
    </row>
    <row r="63" spans="1:6" ht="10.5" customHeight="1" x14ac:dyDescent="0.2">
      <c r="A63" s="17"/>
      <c r="B63" s="19"/>
      <c r="C63" s="17"/>
      <c r="D63" s="17"/>
      <c r="E63" s="17"/>
      <c r="F63" s="17"/>
    </row>
    <row r="64" spans="1:6" ht="24.75" customHeight="1" x14ac:dyDescent="0.2">
      <c r="A64" s="156" t="s">
        <v>125</v>
      </c>
      <c r="B64" s="156"/>
      <c r="C64" s="156"/>
      <c r="D64" s="156"/>
      <c r="E64" s="156"/>
      <c r="F64" s="29"/>
    </row>
    <row r="65" spans="1:6" ht="32.450000000000003" customHeight="1" x14ac:dyDescent="0.2">
      <c r="A65" s="24" t="s">
        <v>119</v>
      </c>
      <c r="B65" s="24" t="s">
        <v>63</v>
      </c>
      <c r="C65" s="24" t="s">
        <v>126</v>
      </c>
      <c r="D65" s="24" t="s">
        <v>122</v>
      </c>
      <c r="E65" s="24" t="s">
        <v>123</v>
      </c>
      <c r="F65" s="30"/>
    </row>
    <row r="66" spans="1:6" x14ac:dyDescent="0.2">
      <c r="A66" s="141">
        <v>45523</v>
      </c>
      <c r="B66" s="131"/>
      <c r="C66" s="140" t="s">
        <v>243</v>
      </c>
      <c r="D66" s="132"/>
      <c r="E66" s="132"/>
    </row>
    <row r="67" spans="1:6" x14ac:dyDescent="0.2">
      <c r="A67" s="130"/>
      <c r="B67" s="139">
        <v>613.57000000000005</v>
      </c>
      <c r="C67" s="144"/>
      <c r="D67" s="132" t="s">
        <v>248</v>
      </c>
      <c r="E67" s="132" t="s">
        <v>244</v>
      </c>
    </row>
    <row r="68" spans="1:6" x14ac:dyDescent="0.2">
      <c r="A68" s="130"/>
      <c r="B68" s="139"/>
      <c r="C68" s="132"/>
      <c r="D68" s="132"/>
      <c r="E68" s="132"/>
    </row>
    <row r="69" spans="1:6" x14ac:dyDescent="0.2">
      <c r="A69" s="130" t="s">
        <v>246</v>
      </c>
      <c r="B69" s="139"/>
      <c r="C69" s="140" t="s">
        <v>245</v>
      </c>
      <c r="D69" s="132"/>
      <c r="E69" s="132" t="s">
        <v>188</v>
      </c>
    </row>
    <row r="70" spans="1:6" x14ac:dyDescent="0.2">
      <c r="A70" s="130"/>
      <c r="B70" s="139">
        <v>773.84</v>
      </c>
      <c r="C70" s="144"/>
      <c r="D70" s="132" t="s">
        <v>248</v>
      </c>
      <c r="E70" s="132"/>
    </row>
    <row r="71" spans="1:6" x14ac:dyDescent="0.2">
      <c r="A71" s="130"/>
      <c r="B71" s="139">
        <v>25.09</v>
      </c>
      <c r="C71" s="144"/>
      <c r="D71" s="132" t="s">
        <v>232</v>
      </c>
      <c r="E71" s="132" t="s">
        <v>187</v>
      </c>
    </row>
    <row r="72" spans="1:6" x14ac:dyDescent="0.2">
      <c r="A72" s="130"/>
      <c r="B72" s="139">
        <v>216.52</v>
      </c>
      <c r="C72" s="144"/>
      <c r="D72" s="132" t="s">
        <v>218</v>
      </c>
      <c r="E72" s="132" t="s">
        <v>175</v>
      </c>
    </row>
    <row r="73" spans="1:6" x14ac:dyDescent="0.2">
      <c r="A73" s="130"/>
      <c r="B73" s="139">
        <v>9.7200000000000006</v>
      </c>
      <c r="C73" s="144"/>
      <c r="D73" s="132" t="s">
        <v>249</v>
      </c>
      <c r="E73" s="132" t="s">
        <v>188</v>
      </c>
    </row>
    <row r="74" spans="1:6" x14ac:dyDescent="0.2">
      <c r="A74" s="130"/>
      <c r="B74" s="139">
        <v>9.7200000000000006</v>
      </c>
      <c r="C74" s="144"/>
      <c r="D74" s="132" t="s">
        <v>249</v>
      </c>
      <c r="E74" s="132" t="s">
        <v>188</v>
      </c>
    </row>
    <row r="75" spans="1:6" x14ac:dyDescent="0.2">
      <c r="A75" s="130"/>
      <c r="B75" s="131"/>
      <c r="C75" s="132"/>
      <c r="D75" s="132"/>
      <c r="E75" s="132"/>
    </row>
    <row r="76" spans="1:6" x14ac:dyDescent="0.2">
      <c r="A76" s="141">
        <v>45539</v>
      </c>
      <c r="B76" s="139"/>
      <c r="C76" s="140" t="s">
        <v>247</v>
      </c>
      <c r="D76" s="132"/>
      <c r="E76" s="132" t="s">
        <v>244</v>
      </c>
    </row>
    <row r="77" spans="1:6" x14ac:dyDescent="0.2">
      <c r="A77" s="141"/>
      <c r="B77" s="139">
        <v>565.84</v>
      </c>
      <c r="C77" s="144"/>
      <c r="D77" s="132" t="s">
        <v>248</v>
      </c>
      <c r="E77" s="132"/>
    </row>
    <row r="78" spans="1:6" x14ac:dyDescent="0.2">
      <c r="A78" s="130"/>
      <c r="B78" s="139">
        <v>81.58</v>
      </c>
      <c r="C78" s="144"/>
      <c r="D78" s="132" t="s">
        <v>189</v>
      </c>
      <c r="E78" s="132" t="s">
        <v>188</v>
      </c>
    </row>
    <row r="79" spans="1:6" x14ac:dyDescent="0.2">
      <c r="A79" s="130"/>
      <c r="B79" s="139">
        <v>21.4</v>
      </c>
      <c r="C79" s="144"/>
      <c r="D79" s="132" t="s">
        <v>232</v>
      </c>
      <c r="E79" s="132" t="s">
        <v>172</v>
      </c>
    </row>
    <row r="80" spans="1:6" x14ac:dyDescent="0.2">
      <c r="A80" s="130"/>
      <c r="B80" s="139">
        <v>21.81</v>
      </c>
      <c r="C80" s="144"/>
      <c r="D80" s="132" t="s">
        <v>233</v>
      </c>
      <c r="E80" s="132" t="s">
        <v>187</v>
      </c>
    </row>
    <row r="81" spans="1:6" x14ac:dyDescent="0.2">
      <c r="A81" s="130"/>
      <c r="B81" s="139"/>
      <c r="C81" s="132"/>
      <c r="D81" s="132"/>
      <c r="E81" s="132"/>
    </row>
    <row r="82" spans="1:6" x14ac:dyDescent="0.2">
      <c r="A82" s="141">
        <v>45708</v>
      </c>
      <c r="B82" s="139"/>
      <c r="C82" s="140" t="s">
        <v>250</v>
      </c>
      <c r="D82" s="132"/>
      <c r="E82" s="132" t="s">
        <v>175</v>
      </c>
    </row>
    <row r="83" spans="1:6" x14ac:dyDescent="0.2">
      <c r="A83" s="130"/>
      <c r="B83" s="139">
        <v>597.62</v>
      </c>
      <c r="C83" s="144"/>
      <c r="D83" s="132" t="s">
        <v>248</v>
      </c>
      <c r="E83" s="132"/>
    </row>
    <row r="84" spans="1:6" x14ac:dyDescent="0.2">
      <c r="A84" s="130"/>
      <c r="B84" s="139">
        <v>336.2</v>
      </c>
      <c r="C84" s="144"/>
      <c r="D84" s="132" t="s">
        <v>218</v>
      </c>
      <c r="E84" s="132" t="s">
        <v>175</v>
      </c>
    </row>
    <row r="85" spans="1:6" x14ac:dyDescent="0.2">
      <c r="A85" s="130"/>
      <c r="B85" s="139">
        <v>64.760000000000005</v>
      </c>
      <c r="C85" s="144"/>
      <c r="D85" s="132" t="s">
        <v>251</v>
      </c>
      <c r="E85" s="132" t="s">
        <v>188</v>
      </c>
    </row>
    <row r="86" spans="1:6" s="2" customFormat="1" x14ac:dyDescent="0.2">
      <c r="A86" s="130"/>
      <c r="B86" s="133">
        <v>26.03</v>
      </c>
      <c r="C86" s="144"/>
      <c r="D86" s="134" t="s">
        <v>252</v>
      </c>
      <c r="E86" s="134" t="s">
        <v>172</v>
      </c>
      <c r="F86" s="1"/>
    </row>
    <row r="87" spans="1:6" s="2" customFormat="1" x14ac:dyDescent="0.2">
      <c r="A87" s="130"/>
      <c r="B87" s="133"/>
      <c r="C87" s="134"/>
      <c r="D87" s="134"/>
      <c r="E87" s="134"/>
      <c r="F87" s="1"/>
    </row>
    <row r="88" spans="1:6" s="2" customFormat="1" x14ac:dyDescent="0.2">
      <c r="A88" s="141" t="s">
        <v>254</v>
      </c>
      <c r="B88" s="133"/>
      <c r="C88" s="138" t="s">
        <v>253</v>
      </c>
      <c r="D88" s="134"/>
      <c r="E88" s="134" t="s">
        <v>175</v>
      </c>
      <c r="F88" s="1"/>
    </row>
    <row r="89" spans="1:6" s="2" customFormat="1" x14ac:dyDescent="0.2">
      <c r="A89" s="135"/>
      <c r="B89" s="133">
        <v>631.1</v>
      </c>
      <c r="C89" s="144"/>
      <c r="D89" s="134" t="s">
        <v>248</v>
      </c>
      <c r="E89" s="134"/>
      <c r="F89" s="1"/>
    </row>
    <row r="90" spans="1:6" s="2" customFormat="1" x14ac:dyDescent="0.2">
      <c r="A90" s="135"/>
      <c r="B90" s="133">
        <v>21.73</v>
      </c>
      <c r="C90" s="144"/>
      <c r="D90" s="134" t="s">
        <v>232</v>
      </c>
      <c r="E90" s="134" t="s">
        <v>172</v>
      </c>
      <c r="F90" s="1"/>
    </row>
    <row r="91" spans="1:6" s="2" customFormat="1" x14ac:dyDescent="0.2">
      <c r="A91" s="135"/>
      <c r="B91" s="133">
        <v>52.22</v>
      </c>
      <c r="C91" s="144"/>
      <c r="D91" s="134" t="s">
        <v>255</v>
      </c>
      <c r="E91" s="134" t="s">
        <v>188</v>
      </c>
      <c r="F91" s="1"/>
    </row>
    <row r="92" spans="1:6" s="2" customFormat="1" x14ac:dyDescent="0.2">
      <c r="A92" s="135"/>
      <c r="B92" s="133">
        <v>66.569999999999993</v>
      </c>
      <c r="C92" s="144"/>
      <c r="D92" s="134" t="s">
        <v>256</v>
      </c>
      <c r="E92" s="134" t="s">
        <v>188</v>
      </c>
      <c r="F92" s="1"/>
    </row>
    <row r="93" spans="1:6" s="2" customFormat="1" x14ac:dyDescent="0.2">
      <c r="A93" s="135"/>
      <c r="B93" s="133">
        <v>29.78</v>
      </c>
      <c r="C93" s="144"/>
      <c r="D93" s="134" t="s">
        <v>255</v>
      </c>
      <c r="E93" s="134" t="s">
        <v>172</v>
      </c>
      <c r="F93" s="1"/>
    </row>
    <row r="94" spans="1:6" s="2" customFormat="1" x14ac:dyDescent="0.2">
      <c r="A94" s="135"/>
      <c r="B94" s="133"/>
      <c r="C94" s="134"/>
      <c r="D94" s="134"/>
      <c r="E94" s="134"/>
      <c r="F94" s="1"/>
    </row>
    <row r="95" spans="1:6" s="2" customFormat="1" x14ac:dyDescent="0.2">
      <c r="A95" s="135"/>
      <c r="B95" s="133"/>
      <c r="C95" s="134"/>
      <c r="D95" s="134"/>
      <c r="E95" s="134"/>
      <c r="F95" s="1"/>
    </row>
    <row r="96" spans="1:6" s="2" customFormat="1" x14ac:dyDescent="0.2">
      <c r="A96" s="137" t="s">
        <v>258</v>
      </c>
      <c r="B96" s="133"/>
      <c r="C96" s="138" t="s">
        <v>257</v>
      </c>
      <c r="D96" s="134"/>
      <c r="E96" s="134" t="s">
        <v>175</v>
      </c>
      <c r="F96" s="1"/>
    </row>
    <row r="97" spans="1:6" s="2" customFormat="1" x14ac:dyDescent="0.2">
      <c r="A97" s="135"/>
      <c r="B97" s="133">
        <v>264.85000000000002</v>
      </c>
      <c r="C97" s="144"/>
      <c r="D97" s="134" t="s">
        <v>248</v>
      </c>
      <c r="E97" s="134"/>
      <c r="F97" s="1"/>
    </row>
    <row r="98" spans="1:6" s="2" customFormat="1" x14ac:dyDescent="0.2">
      <c r="A98" s="135"/>
      <c r="B98" s="133">
        <v>21.57</v>
      </c>
      <c r="C98" s="144"/>
      <c r="D98" s="134" t="s">
        <v>232</v>
      </c>
      <c r="E98" s="134" t="s">
        <v>172</v>
      </c>
      <c r="F98" s="1"/>
    </row>
    <row r="99" spans="1:6" s="2" customFormat="1" x14ac:dyDescent="0.2">
      <c r="A99" s="135"/>
      <c r="B99" s="133">
        <v>52.2</v>
      </c>
      <c r="C99" s="144"/>
      <c r="D99" s="134" t="s">
        <v>266</v>
      </c>
      <c r="E99" s="134" t="s">
        <v>188</v>
      </c>
      <c r="F99" s="1"/>
    </row>
    <row r="100" spans="1:6" s="2" customFormat="1" x14ac:dyDescent="0.2">
      <c r="A100" s="135"/>
      <c r="B100" s="133">
        <v>55.76</v>
      </c>
      <c r="C100" s="144"/>
      <c r="D100" s="134" t="s">
        <v>256</v>
      </c>
      <c r="E100" s="134" t="s">
        <v>188</v>
      </c>
      <c r="F100" s="1"/>
    </row>
    <row r="101" spans="1:6" s="2" customFormat="1" x14ac:dyDescent="0.2">
      <c r="A101" s="135"/>
      <c r="B101" s="133">
        <v>24.39</v>
      </c>
      <c r="C101" s="144"/>
      <c r="D101" s="134" t="s">
        <v>233</v>
      </c>
      <c r="E101" s="134" t="s">
        <v>172</v>
      </c>
      <c r="F101" s="1"/>
    </row>
    <row r="102" spans="1:6" s="2" customFormat="1" x14ac:dyDescent="0.2">
      <c r="A102" s="135"/>
      <c r="B102" s="133">
        <v>428.74</v>
      </c>
      <c r="C102" s="144"/>
      <c r="D102" s="134" t="s">
        <v>218</v>
      </c>
      <c r="E102" s="134" t="s">
        <v>188</v>
      </c>
      <c r="F102" s="1"/>
    </row>
    <row r="103" spans="1:6" s="2" customFormat="1" x14ac:dyDescent="0.2">
      <c r="A103" s="135"/>
      <c r="B103" s="133"/>
      <c r="C103" s="134"/>
      <c r="D103" s="134"/>
      <c r="E103" s="134"/>
      <c r="F103" s="1"/>
    </row>
    <row r="104" spans="1:6" s="2" customFormat="1" x14ac:dyDescent="0.2">
      <c r="A104" s="142">
        <v>45731</v>
      </c>
      <c r="B104" s="133"/>
      <c r="C104" s="138" t="s">
        <v>219</v>
      </c>
      <c r="D104" s="134"/>
      <c r="E104" s="134" t="s">
        <v>267</v>
      </c>
      <c r="F104" s="1"/>
    </row>
    <row r="105" spans="1:6" s="2" customFormat="1" x14ac:dyDescent="0.2">
      <c r="A105" s="135"/>
      <c r="B105" s="133">
        <v>509.46</v>
      </c>
      <c r="C105" s="144"/>
      <c r="D105" s="134" t="s">
        <v>268</v>
      </c>
      <c r="E105" s="134"/>
      <c r="F105" s="1"/>
    </row>
    <row r="106" spans="1:6" s="2" customFormat="1" x14ac:dyDescent="0.2">
      <c r="A106" s="135"/>
      <c r="B106" s="133">
        <v>21.23</v>
      </c>
      <c r="C106" s="144"/>
      <c r="D106" s="134" t="s">
        <v>232</v>
      </c>
      <c r="E106" s="134" t="s">
        <v>172</v>
      </c>
      <c r="F106" s="1"/>
    </row>
    <row r="107" spans="1:6" s="2" customFormat="1" x14ac:dyDescent="0.2">
      <c r="A107" s="135"/>
      <c r="B107" s="133"/>
      <c r="C107" s="134"/>
      <c r="D107" s="134"/>
      <c r="E107" s="134"/>
      <c r="F107" s="1"/>
    </row>
    <row r="108" spans="1:6" s="2" customFormat="1" x14ac:dyDescent="0.2">
      <c r="A108" s="142">
        <v>45731</v>
      </c>
      <c r="B108" s="133"/>
      <c r="C108" s="138" t="s">
        <v>269</v>
      </c>
      <c r="D108" s="134"/>
      <c r="E108" s="134" t="s">
        <v>188</v>
      </c>
      <c r="F108" s="1"/>
    </row>
    <row r="109" spans="1:6" s="2" customFormat="1" x14ac:dyDescent="0.2">
      <c r="A109" s="135"/>
      <c r="B109" s="133">
        <v>582.79</v>
      </c>
      <c r="C109" s="144"/>
      <c r="D109" s="134" t="s">
        <v>270</v>
      </c>
      <c r="E109" s="134"/>
      <c r="F109" s="1"/>
    </row>
    <row r="110" spans="1:6" s="2" customFormat="1" x14ac:dyDescent="0.2">
      <c r="A110" s="135"/>
      <c r="B110" s="133">
        <v>364.35</v>
      </c>
      <c r="C110" s="144"/>
      <c r="D110" s="134" t="s">
        <v>218</v>
      </c>
      <c r="E110" s="134" t="s">
        <v>188</v>
      </c>
      <c r="F110" s="1"/>
    </row>
    <row r="111" spans="1:6" s="2" customFormat="1" x14ac:dyDescent="0.2">
      <c r="A111" s="135"/>
      <c r="B111" s="133">
        <v>40.17</v>
      </c>
      <c r="C111" s="144"/>
      <c r="D111" s="134" t="s">
        <v>271</v>
      </c>
      <c r="E111" s="134" t="s">
        <v>188</v>
      </c>
      <c r="F111" s="1"/>
    </row>
    <row r="112" spans="1:6" s="2" customFormat="1" x14ac:dyDescent="0.2">
      <c r="A112" s="135"/>
      <c r="B112" s="133">
        <v>23.49</v>
      </c>
      <c r="C112" s="144"/>
      <c r="D112" s="134" t="s">
        <v>233</v>
      </c>
      <c r="E112" s="134" t="s">
        <v>220</v>
      </c>
      <c r="F112" s="1"/>
    </row>
    <row r="113" spans="1:6" s="2" customFormat="1" x14ac:dyDescent="0.2">
      <c r="A113" s="135"/>
      <c r="B113" s="133"/>
      <c r="C113" s="134"/>
      <c r="D113" s="134"/>
      <c r="E113" s="134"/>
      <c r="F113" s="1"/>
    </row>
    <row r="114" spans="1:6" s="2" customFormat="1" x14ac:dyDescent="0.2">
      <c r="A114" s="135"/>
      <c r="B114" s="145">
        <v>488.56</v>
      </c>
      <c r="C114" s="146" t="s">
        <v>300</v>
      </c>
      <c r="D114" s="134" t="s">
        <v>301</v>
      </c>
      <c r="E114" s="134" t="s">
        <v>302</v>
      </c>
      <c r="F114" s="1"/>
    </row>
    <row r="115" spans="1:6" s="2" customFormat="1" x14ac:dyDescent="0.2">
      <c r="A115" s="135"/>
      <c r="B115" s="133"/>
      <c r="C115" s="134"/>
      <c r="D115" s="134"/>
      <c r="E115" s="134"/>
      <c r="F115" s="1"/>
    </row>
    <row r="116" spans="1:6" s="2" customFormat="1" x14ac:dyDescent="0.2">
      <c r="A116" s="135"/>
      <c r="B116" s="133"/>
      <c r="C116" s="134"/>
      <c r="D116" s="134"/>
      <c r="E116" s="134"/>
      <c r="F116" s="1"/>
    </row>
    <row r="117" spans="1:6" s="2" customFormat="1" x14ac:dyDescent="0.2">
      <c r="A117" s="135"/>
      <c r="B117" s="133"/>
      <c r="C117" s="134"/>
      <c r="D117" s="134"/>
      <c r="E117" s="134"/>
      <c r="F117" s="1"/>
    </row>
    <row r="118" spans="1:6" s="2" customFormat="1" x14ac:dyDescent="0.2">
      <c r="A118" s="135"/>
      <c r="B118" s="133"/>
      <c r="C118" s="134"/>
      <c r="D118" s="134"/>
      <c r="E118" s="134"/>
      <c r="F118" s="1"/>
    </row>
    <row r="119" spans="1:6" s="2" customFormat="1" x14ac:dyDescent="0.2">
      <c r="A119" s="135"/>
      <c r="B119" s="133"/>
      <c r="C119" s="134"/>
      <c r="D119" s="134"/>
      <c r="E119" s="134"/>
      <c r="F119" s="1"/>
    </row>
    <row r="120" spans="1:6" s="2" customFormat="1" x14ac:dyDescent="0.2">
      <c r="A120" s="135"/>
      <c r="B120" s="133"/>
      <c r="C120" s="134"/>
      <c r="D120" s="134"/>
      <c r="E120" s="134"/>
      <c r="F120" s="1"/>
    </row>
    <row r="121" spans="1:6" s="2" customFormat="1" x14ac:dyDescent="0.2">
      <c r="A121" s="135"/>
      <c r="B121" s="136"/>
      <c r="C121" s="134"/>
      <c r="D121" s="134"/>
      <c r="E121" s="134"/>
      <c r="F121" s="1"/>
    </row>
    <row r="122" spans="1:6" x14ac:dyDescent="0.2">
      <c r="A122" s="128"/>
      <c r="B122" s="128"/>
      <c r="C122" s="128"/>
      <c r="D122" s="128"/>
      <c r="E122" s="128"/>
    </row>
    <row r="123" spans="1:6" s="2" customFormat="1" hidden="1" x14ac:dyDescent="0.2">
      <c r="A123" s="104"/>
      <c r="B123" s="105"/>
      <c r="C123" s="106"/>
      <c r="D123" s="106"/>
      <c r="E123" s="107"/>
      <c r="F123" s="1"/>
    </row>
    <row r="124" spans="1:6" ht="19.5" customHeight="1" x14ac:dyDescent="0.2">
      <c r="A124" s="71" t="s">
        <v>127</v>
      </c>
      <c r="B124" s="72">
        <f>SUM(B66:B122)</f>
        <v>7042.66</v>
      </c>
      <c r="C124" s="124" t="str">
        <f>IF(SUBTOTAL(3,B14:B123)=SUBTOTAL(103,B14:B123),'Summary and sign-off'!$A$48,'Summary and sign-off'!$A$49)</f>
        <v>Check - there are no hidden rows with data</v>
      </c>
      <c r="D124" s="154" t="str">
        <f>IF('Summary and sign-off'!F56='Summary and sign-off'!F54,'Summary and sign-off'!A51,'Summary and sign-off'!A50)</f>
        <v>Not all lines have an entry for "Cost in NZ$" and "Type of expense"</v>
      </c>
      <c r="E124" s="154"/>
      <c r="F124" s="17"/>
    </row>
    <row r="125" spans="1:6" ht="10.5" customHeight="1" x14ac:dyDescent="0.2">
      <c r="A125" s="17"/>
      <c r="B125" s="19"/>
      <c r="C125" s="17"/>
      <c r="D125" s="17"/>
      <c r="E125" s="17"/>
      <c r="F125" s="17"/>
    </row>
    <row r="126" spans="1:6" ht="24.75" customHeight="1" x14ac:dyDescent="0.2">
      <c r="A126" s="156" t="s">
        <v>128</v>
      </c>
      <c r="B126" s="156"/>
      <c r="C126" s="156"/>
      <c r="D126" s="156"/>
      <c r="E126" s="156"/>
      <c r="F126" s="17"/>
    </row>
    <row r="127" spans="1:6" ht="27" customHeight="1" x14ac:dyDescent="0.2">
      <c r="A127" s="24" t="s">
        <v>119</v>
      </c>
      <c r="B127" s="24" t="s">
        <v>63</v>
      </c>
      <c r="C127" s="24" t="s">
        <v>129</v>
      </c>
      <c r="D127" s="24" t="s">
        <v>130</v>
      </c>
      <c r="E127" s="24" t="s">
        <v>123</v>
      </c>
      <c r="F127" s="28"/>
    </row>
    <row r="128" spans="1:6" s="2" customFormat="1" x14ac:dyDescent="0.2">
      <c r="A128" s="113">
        <v>45571</v>
      </c>
      <c r="B128" s="114">
        <v>92.67</v>
      </c>
      <c r="C128" s="115" t="s">
        <v>192</v>
      </c>
      <c r="D128" s="115" t="s">
        <v>186</v>
      </c>
      <c r="E128" s="116" t="s">
        <v>175</v>
      </c>
      <c r="F128" s="1"/>
    </row>
    <row r="129" spans="1:6" s="2" customFormat="1" x14ac:dyDescent="0.2">
      <c r="A129" s="113">
        <v>45571</v>
      </c>
      <c r="B129" s="114">
        <v>43.57</v>
      </c>
      <c r="C129" s="115" t="s">
        <v>193</v>
      </c>
      <c r="D129" s="115" t="s">
        <v>186</v>
      </c>
      <c r="E129" s="116" t="s">
        <v>187</v>
      </c>
      <c r="F129" s="1"/>
    </row>
    <row r="130" spans="1:6" s="2" customFormat="1" x14ac:dyDescent="0.2">
      <c r="A130" s="113">
        <v>45631</v>
      </c>
      <c r="B130" s="114">
        <v>141.91</v>
      </c>
      <c r="C130" s="115" t="s">
        <v>291</v>
      </c>
      <c r="D130" s="115" t="s">
        <v>186</v>
      </c>
      <c r="E130" s="116" t="s">
        <v>187</v>
      </c>
      <c r="F130" s="1"/>
    </row>
    <row r="131" spans="1:6" s="2" customFormat="1" x14ac:dyDescent="0.2">
      <c r="A131" s="113"/>
      <c r="B131" s="114"/>
      <c r="C131" s="115"/>
      <c r="D131" s="115"/>
      <c r="E131" s="116"/>
      <c r="F131" s="1"/>
    </row>
    <row r="132" spans="1:6" s="2" customFormat="1" x14ac:dyDescent="0.2">
      <c r="A132" s="113"/>
      <c r="B132" s="114"/>
      <c r="C132" s="115"/>
      <c r="D132" s="115"/>
      <c r="E132" s="116"/>
      <c r="F132" s="1"/>
    </row>
    <row r="133" spans="1:6" s="2" customFormat="1" x14ac:dyDescent="0.2">
      <c r="A133" s="113"/>
      <c r="B133" s="114"/>
      <c r="C133" s="115"/>
      <c r="D133" s="115"/>
      <c r="E133" s="116"/>
      <c r="F133" s="1"/>
    </row>
    <row r="134" spans="1:6" s="2" customFormat="1" x14ac:dyDescent="0.2">
      <c r="A134" s="113"/>
      <c r="B134" s="114"/>
      <c r="C134" s="115"/>
      <c r="D134" s="115"/>
      <c r="E134" s="116"/>
      <c r="F134" s="1"/>
    </row>
    <row r="135" spans="1:6" s="2" customFormat="1" x14ac:dyDescent="0.2">
      <c r="A135" s="113"/>
      <c r="B135" s="114"/>
      <c r="C135" s="115"/>
      <c r="D135" s="115"/>
      <c r="E135" s="116"/>
      <c r="F135" s="1"/>
    </row>
    <row r="136" spans="1:6" s="2" customFormat="1" x14ac:dyDescent="0.2">
      <c r="A136" s="113"/>
      <c r="B136" s="114"/>
      <c r="C136" s="115"/>
      <c r="D136" s="115"/>
      <c r="E136" s="116"/>
      <c r="F136" s="1"/>
    </row>
    <row r="137" spans="1:6" s="2" customFormat="1" hidden="1" x14ac:dyDescent="0.2">
      <c r="A137" s="94"/>
      <c r="B137" s="95"/>
      <c r="C137" s="96"/>
      <c r="D137" s="96"/>
      <c r="E137" s="97"/>
      <c r="F137" s="1"/>
    </row>
    <row r="138" spans="1:6" ht="19.5" customHeight="1" x14ac:dyDescent="0.2">
      <c r="A138" s="71" t="s">
        <v>131</v>
      </c>
      <c r="B138" s="72">
        <f>SUM(B128:B137)</f>
        <v>278.14999999999998</v>
      </c>
      <c r="C138" s="124" t="str">
        <f>IF(SUBTOTAL(3,B128:B137)=SUBTOTAL(103,B128:B137),'Summary and sign-off'!$A$48,'Summary and sign-off'!$A$49)</f>
        <v>Check - there are no hidden rows with data</v>
      </c>
      <c r="D138" s="154" t="str">
        <f>IF('Summary and sign-off'!F57='Summary and sign-off'!F54,'Summary and sign-off'!A51,'Summary and sign-off'!A50)</f>
        <v>Check - each entry provides sufficient information</v>
      </c>
      <c r="E138" s="154"/>
      <c r="F138" s="17"/>
    </row>
    <row r="139" spans="1:6" ht="10.5" customHeight="1" x14ac:dyDescent="0.2">
      <c r="A139" s="17"/>
      <c r="B139" s="57"/>
      <c r="C139" s="19"/>
      <c r="D139" s="17"/>
      <c r="E139" s="17"/>
      <c r="F139" s="17"/>
    </row>
    <row r="140" spans="1:6" ht="34.5" customHeight="1" x14ac:dyDescent="0.2">
      <c r="A140" s="31" t="s">
        <v>132</v>
      </c>
      <c r="B140" s="58">
        <f>B62+B124+B138</f>
        <v>52745.569999999985</v>
      </c>
      <c r="C140" s="32"/>
      <c r="D140" s="32"/>
      <c r="E140" s="32"/>
      <c r="F140" s="17"/>
    </row>
    <row r="141" spans="1:6" x14ac:dyDescent="0.2">
      <c r="A141" s="17"/>
      <c r="B141" s="19"/>
      <c r="C141" s="17"/>
      <c r="D141" s="17"/>
      <c r="E141" s="17"/>
      <c r="F141" s="17"/>
    </row>
    <row r="142" spans="1:6" x14ac:dyDescent="0.2">
      <c r="A142" s="18" t="s">
        <v>74</v>
      </c>
      <c r="B142" s="19"/>
      <c r="C142" s="17"/>
      <c r="D142" s="17"/>
      <c r="E142" s="17"/>
      <c r="F142" s="17"/>
    </row>
    <row r="143" spans="1:6" ht="12.6" customHeight="1" x14ac:dyDescent="0.2">
      <c r="A143" s="20" t="s">
        <v>133</v>
      </c>
      <c r="F143" s="17"/>
    </row>
    <row r="144" spans="1:6" ht="12.95" customHeight="1" x14ac:dyDescent="0.2">
      <c r="A144" s="20" t="s">
        <v>134</v>
      </c>
      <c r="B144" s="17"/>
      <c r="D144" s="17"/>
      <c r="F144" s="17"/>
    </row>
    <row r="145" spans="1:6" x14ac:dyDescent="0.2">
      <c r="A145" s="20" t="s">
        <v>135</v>
      </c>
      <c r="F145" s="17"/>
    </row>
    <row r="146" spans="1:6" x14ac:dyDescent="0.2">
      <c r="A146" s="20" t="s">
        <v>80</v>
      </c>
      <c r="B146" s="19"/>
      <c r="C146" s="17"/>
      <c r="D146" s="17"/>
      <c r="E146" s="17"/>
      <c r="F146" s="17"/>
    </row>
    <row r="147" spans="1:6" ht="12.95" customHeight="1" x14ac:dyDescent="0.2">
      <c r="A147" s="20" t="s">
        <v>136</v>
      </c>
      <c r="B147" s="17"/>
      <c r="D147" s="17"/>
      <c r="F147" s="17"/>
    </row>
    <row r="148" spans="1:6" x14ac:dyDescent="0.2">
      <c r="A148" s="20" t="s">
        <v>137</v>
      </c>
      <c r="F148" s="17"/>
    </row>
    <row r="149" spans="1:6" x14ac:dyDescent="0.2">
      <c r="A149" s="20" t="s">
        <v>138</v>
      </c>
      <c r="B149" s="20"/>
      <c r="C149" s="20"/>
      <c r="D149" s="20"/>
      <c r="F149" s="17"/>
    </row>
    <row r="150" spans="1:6" x14ac:dyDescent="0.2">
      <c r="A150" s="26"/>
      <c r="B150" s="17"/>
      <c r="C150" s="17"/>
      <c r="D150" s="17"/>
      <c r="E150" s="17"/>
      <c r="F150" s="17"/>
    </row>
    <row r="151" spans="1:6" hidden="1" x14ac:dyDescent="0.2">
      <c r="A151" s="26"/>
      <c r="B151" s="17"/>
      <c r="C151" s="17"/>
      <c r="D151" s="17"/>
      <c r="E151" s="17"/>
      <c r="F151" s="17"/>
    </row>
    <row r="152" spans="1:6" x14ac:dyDescent="0.2"/>
    <row r="153" spans="1:6" x14ac:dyDescent="0.2"/>
    <row r="154" spans="1:6" x14ac:dyDescent="0.2"/>
    <row r="155" spans="1:6" x14ac:dyDescent="0.2"/>
    <row r="156" spans="1:6" ht="12.75" hidden="1" customHeight="1" x14ac:dyDescent="0.2"/>
    <row r="157" spans="1:6" x14ac:dyDescent="0.2"/>
    <row r="158" spans="1:6" x14ac:dyDescent="0.2"/>
    <row r="159" spans="1:6" hidden="1" x14ac:dyDescent="0.2">
      <c r="A159" s="26"/>
      <c r="B159" s="17"/>
      <c r="C159" s="17"/>
      <c r="D159" s="17"/>
      <c r="E159" s="17"/>
      <c r="F159" s="17"/>
    </row>
    <row r="160" spans="1:6" hidden="1" x14ac:dyDescent="0.2">
      <c r="A160" s="26"/>
      <c r="B160" s="17"/>
      <c r="C160" s="17"/>
      <c r="D160" s="17"/>
      <c r="E160" s="17"/>
      <c r="F160" s="17"/>
    </row>
    <row r="161" spans="1:6" hidden="1" x14ac:dyDescent="0.2">
      <c r="A161" s="26"/>
      <c r="B161" s="17"/>
      <c r="C161" s="17"/>
      <c r="D161" s="17"/>
      <c r="E161" s="17"/>
      <c r="F161" s="17"/>
    </row>
    <row r="162" spans="1:6" hidden="1" x14ac:dyDescent="0.2">
      <c r="A162" s="26"/>
      <c r="B162" s="17"/>
      <c r="C162" s="17"/>
      <c r="D162" s="17"/>
      <c r="E162" s="17"/>
      <c r="F162" s="17"/>
    </row>
    <row r="163" spans="1:6" hidden="1" x14ac:dyDescent="0.2">
      <c r="A163" s="26"/>
      <c r="B163" s="17"/>
      <c r="C163" s="17"/>
      <c r="D163" s="17"/>
      <c r="E163" s="17"/>
      <c r="F163" s="17"/>
    </row>
    <row r="164" spans="1:6" x14ac:dyDescent="0.2"/>
    <row r="165" spans="1:6" x14ac:dyDescent="0.2"/>
    <row r="166" spans="1:6" x14ac:dyDescent="0.2"/>
    <row r="167" spans="1:6" x14ac:dyDescent="0.2"/>
    <row r="168" spans="1:6" x14ac:dyDescent="0.2"/>
    <row r="169" spans="1:6" x14ac:dyDescent="0.2"/>
    <row r="170" spans="1:6" x14ac:dyDescent="0.2"/>
    <row r="171" spans="1:6" x14ac:dyDescent="0.2"/>
    <row r="172" spans="1:6" x14ac:dyDescent="0.2"/>
    <row r="173" spans="1:6" x14ac:dyDescent="0.2"/>
    <row r="174" spans="1:6" x14ac:dyDescent="0.2"/>
    <row r="175" spans="1:6" x14ac:dyDescent="0.2"/>
    <row r="176" spans="1: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sheetData>
  <sheetProtection formatCells="0" formatRows="0" insertColumns="0" insertRows="0" deleteRows="0"/>
  <mergeCells count="15">
    <mergeCell ref="B7:E7"/>
    <mergeCell ref="B5:E5"/>
    <mergeCell ref="D138:E138"/>
    <mergeCell ref="A1:E1"/>
    <mergeCell ref="A64:E64"/>
    <mergeCell ref="A126:E126"/>
    <mergeCell ref="B2:E2"/>
    <mergeCell ref="B3:E3"/>
    <mergeCell ref="B4:E4"/>
    <mergeCell ref="A8:E8"/>
    <mergeCell ref="A9:E9"/>
    <mergeCell ref="B6:E6"/>
    <mergeCell ref="D62:E62"/>
    <mergeCell ref="D124:E124"/>
    <mergeCell ref="A10:E10"/>
  </mergeCells>
  <dataValidations xWindow="1532" yWindow="691"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3 A128 A137 A89:A121 A12:A1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27 A6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9:A136 A14:A6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8" scale="91"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32" yWindow="69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B128:B137 B123 B86:B120 B12:B61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16" zoomScale="110" zoomScaleNormal="110" workbookViewId="0">
      <selection activeCell="C21" sqref="C2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55" t="s">
        <v>110</v>
      </c>
      <c r="B1" s="155"/>
      <c r="C1" s="155"/>
      <c r="D1" s="155"/>
      <c r="E1" s="155"/>
    </row>
    <row r="2" spans="1:6" ht="21" customHeight="1" x14ac:dyDescent="0.2">
      <c r="A2" s="3" t="s">
        <v>111</v>
      </c>
      <c r="B2" s="153" t="str">
        <f>'Summary and sign-off'!B2:F2</f>
        <v>Department of the Prime Minister and Cabinet</v>
      </c>
      <c r="C2" s="153"/>
      <c r="D2" s="153"/>
      <c r="E2" s="153"/>
    </row>
    <row r="3" spans="1:6" ht="31.5" x14ac:dyDescent="0.2">
      <c r="A3" s="3" t="s">
        <v>112</v>
      </c>
      <c r="B3" s="153" t="str">
        <f>'Summary and sign-off'!B3:F3</f>
        <v>Ben King</v>
      </c>
      <c r="C3" s="153"/>
      <c r="D3" s="153"/>
      <c r="E3" s="153"/>
    </row>
    <row r="4" spans="1:6" ht="21" customHeight="1" x14ac:dyDescent="0.2">
      <c r="A4" s="3" t="s">
        <v>113</v>
      </c>
      <c r="B4" s="153">
        <f>'Summary and sign-off'!B4:F4</f>
        <v>45474</v>
      </c>
      <c r="C4" s="153"/>
      <c r="D4" s="153"/>
      <c r="E4" s="153"/>
    </row>
    <row r="5" spans="1:6" ht="21" customHeight="1" x14ac:dyDescent="0.2">
      <c r="A5" s="3" t="s">
        <v>114</v>
      </c>
      <c r="B5" s="153">
        <f>'Summary and sign-off'!B5:F5</f>
        <v>45838</v>
      </c>
      <c r="C5" s="153"/>
      <c r="D5" s="153"/>
      <c r="E5" s="153"/>
    </row>
    <row r="6" spans="1:6" ht="21" customHeight="1" x14ac:dyDescent="0.2">
      <c r="A6" s="3" t="s">
        <v>115</v>
      </c>
      <c r="B6" s="148" t="s">
        <v>82</v>
      </c>
      <c r="C6" s="148"/>
      <c r="D6" s="148"/>
      <c r="E6" s="148"/>
    </row>
    <row r="7" spans="1:6" ht="21" customHeight="1" x14ac:dyDescent="0.2">
      <c r="A7" s="3" t="s">
        <v>56</v>
      </c>
      <c r="B7" s="148" t="s">
        <v>84</v>
      </c>
      <c r="C7" s="148"/>
      <c r="D7" s="148"/>
      <c r="E7" s="148"/>
    </row>
    <row r="8" spans="1:6" ht="35.25" customHeight="1" x14ac:dyDescent="0.25">
      <c r="A8" s="164" t="s">
        <v>139</v>
      </c>
      <c r="B8" s="164"/>
      <c r="C8" s="165"/>
      <c r="D8" s="165"/>
      <c r="E8" s="165"/>
      <c r="F8" s="27"/>
    </row>
    <row r="9" spans="1:6" ht="35.25" customHeight="1" x14ac:dyDescent="0.25">
      <c r="A9" s="162" t="s">
        <v>140</v>
      </c>
      <c r="B9" s="163"/>
      <c r="C9" s="163"/>
      <c r="D9" s="163"/>
      <c r="E9" s="163"/>
      <c r="F9" s="27"/>
    </row>
    <row r="10" spans="1:6" ht="27" customHeight="1" x14ac:dyDescent="0.2">
      <c r="A10" s="24" t="s">
        <v>141</v>
      </c>
      <c r="B10" s="24" t="s">
        <v>63</v>
      </c>
      <c r="C10" s="24" t="s">
        <v>142</v>
      </c>
      <c r="D10" s="24" t="s">
        <v>143</v>
      </c>
      <c r="E10" s="24" t="s">
        <v>123</v>
      </c>
      <c r="F10" s="20"/>
    </row>
    <row r="11" spans="1:6" s="2" customFormat="1" ht="25.5" x14ac:dyDescent="0.2">
      <c r="A11" s="117">
        <v>45475</v>
      </c>
      <c r="B11" s="114">
        <v>336.52</v>
      </c>
      <c r="C11" s="118" t="s">
        <v>194</v>
      </c>
      <c r="D11" s="118" t="s">
        <v>178</v>
      </c>
      <c r="E11" s="119" t="s">
        <v>179</v>
      </c>
    </row>
    <row r="12" spans="1:6" s="2" customFormat="1" x14ac:dyDescent="0.2">
      <c r="A12" s="113"/>
      <c r="B12" s="114"/>
      <c r="C12" s="118"/>
      <c r="D12" s="118"/>
      <c r="E12" s="119"/>
    </row>
    <row r="13" spans="1:6" s="2" customFormat="1" x14ac:dyDescent="0.2">
      <c r="A13" s="113"/>
      <c r="B13" s="114"/>
      <c r="C13" s="118"/>
      <c r="D13" s="118"/>
      <c r="E13" s="119"/>
    </row>
    <row r="14" spans="1:6" s="2" customFormat="1" x14ac:dyDescent="0.2">
      <c r="A14" s="113"/>
      <c r="B14" s="114"/>
      <c r="C14" s="118"/>
      <c r="D14" s="118"/>
      <c r="E14" s="119"/>
    </row>
    <row r="15" spans="1:6" s="2" customFormat="1" x14ac:dyDescent="0.2">
      <c r="A15" s="113"/>
      <c r="B15" s="114"/>
      <c r="C15" s="118"/>
      <c r="D15" s="118"/>
      <c r="E15" s="119"/>
    </row>
    <row r="16" spans="1:6" s="2" customFormat="1" x14ac:dyDescent="0.2">
      <c r="A16" s="113"/>
      <c r="B16" s="114"/>
      <c r="C16" s="118"/>
      <c r="D16" s="118"/>
      <c r="E16" s="119"/>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3"/>
      <c r="B21" s="114"/>
      <c r="C21" s="118"/>
      <c r="D21" s="118"/>
      <c r="E21" s="119"/>
    </row>
    <row r="22" spans="1:6" s="2" customFormat="1" x14ac:dyDescent="0.2">
      <c r="A22" s="117"/>
      <c r="B22" s="114"/>
      <c r="C22" s="118"/>
      <c r="D22" s="118"/>
      <c r="E22" s="119"/>
    </row>
    <row r="23" spans="1:6" s="2" customFormat="1" x14ac:dyDescent="0.2">
      <c r="A23" s="117"/>
      <c r="B23" s="114"/>
      <c r="C23" s="118"/>
      <c r="D23" s="118"/>
      <c r="E23" s="119"/>
    </row>
    <row r="24" spans="1:6" s="2" customFormat="1" ht="11.25" hidden="1" customHeight="1" x14ac:dyDescent="0.2">
      <c r="A24" s="98"/>
      <c r="B24" s="95"/>
      <c r="C24" s="99"/>
      <c r="D24" s="99"/>
      <c r="E24" s="100"/>
    </row>
    <row r="25" spans="1:6" ht="34.5" customHeight="1" x14ac:dyDescent="0.2">
      <c r="A25" s="53" t="s">
        <v>144</v>
      </c>
      <c r="B25" s="62">
        <f>SUM(B11:B24)</f>
        <v>336.52</v>
      </c>
      <c r="C25" s="70" t="str">
        <f>IF(SUBTOTAL(3,B11:B24)=SUBTOTAL(103,B11:B24),'Summary and sign-off'!$A$48,'Summary and sign-off'!$A$49)</f>
        <v>Check - there are no hidden rows with data</v>
      </c>
      <c r="D25" s="154" t="str">
        <f>IF('Summary and sign-off'!F58='Summary and sign-off'!F54,'Summary and sign-off'!A51,'Summary and sign-off'!A50)</f>
        <v>Check - each entry provides sufficient information</v>
      </c>
      <c r="E25" s="154"/>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disablePrompts="1" xWindow="721" yWindow="637"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disablePrompts="1" xWindow="721" yWindow="637"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9" zoomScale="135" zoomScaleNormal="135" workbookViewId="0">
      <selection activeCell="B24" sqref="B24"/>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55" t="s">
        <v>110</v>
      </c>
      <c r="B1" s="155"/>
      <c r="C1" s="155"/>
      <c r="D1" s="155"/>
      <c r="E1" s="155"/>
    </row>
    <row r="2" spans="1:6" ht="21" customHeight="1" x14ac:dyDescent="0.2">
      <c r="A2" s="3" t="s">
        <v>111</v>
      </c>
      <c r="B2" s="153" t="str">
        <f>'Summary and sign-off'!B2:F2</f>
        <v>Department of the Prime Minister and Cabinet</v>
      </c>
      <c r="C2" s="153"/>
      <c r="D2" s="153"/>
      <c r="E2" s="153"/>
    </row>
    <row r="3" spans="1:6" ht="31.5" x14ac:dyDescent="0.2">
      <c r="A3" s="3" t="s">
        <v>149</v>
      </c>
      <c r="B3" s="153" t="str">
        <f>'Summary and sign-off'!B3:F3</f>
        <v>Ben King</v>
      </c>
      <c r="C3" s="153"/>
      <c r="D3" s="153"/>
      <c r="E3" s="153"/>
    </row>
    <row r="4" spans="1:6" ht="21" customHeight="1" x14ac:dyDescent="0.2">
      <c r="A4" s="3" t="s">
        <v>113</v>
      </c>
      <c r="B4" s="153">
        <f>'Summary and sign-off'!B4:F4</f>
        <v>45474</v>
      </c>
      <c r="C4" s="153"/>
      <c r="D4" s="153"/>
      <c r="E4" s="153"/>
    </row>
    <row r="5" spans="1:6" ht="21" customHeight="1" x14ac:dyDescent="0.2">
      <c r="A5" s="3" t="s">
        <v>114</v>
      </c>
      <c r="B5" s="153">
        <f>'Summary and sign-off'!B5:F5</f>
        <v>45838</v>
      </c>
      <c r="C5" s="153"/>
      <c r="D5" s="153"/>
      <c r="E5" s="153"/>
    </row>
    <row r="6" spans="1:6" ht="21" customHeight="1" x14ac:dyDescent="0.2">
      <c r="A6" s="3" t="s">
        <v>115</v>
      </c>
      <c r="B6" s="148" t="s">
        <v>82</v>
      </c>
      <c r="C6" s="148"/>
      <c r="D6" s="148"/>
      <c r="E6" s="148"/>
      <c r="F6" s="23"/>
    </row>
    <row r="7" spans="1:6" ht="21" customHeight="1" x14ac:dyDescent="0.2">
      <c r="A7" s="3" t="s">
        <v>56</v>
      </c>
      <c r="B7" s="148" t="s">
        <v>84</v>
      </c>
      <c r="C7" s="148"/>
      <c r="D7" s="148"/>
      <c r="E7" s="148"/>
      <c r="F7" s="23"/>
    </row>
    <row r="8" spans="1:6" ht="35.25" customHeight="1" x14ac:dyDescent="0.2">
      <c r="A8" s="158" t="s">
        <v>150</v>
      </c>
      <c r="B8" s="158"/>
      <c r="C8" s="165"/>
      <c r="D8" s="165"/>
      <c r="E8" s="165"/>
    </row>
    <row r="9" spans="1:6" ht="35.25" customHeight="1" x14ac:dyDescent="0.2">
      <c r="A9" s="166" t="s">
        <v>151</v>
      </c>
      <c r="B9" s="167"/>
      <c r="C9" s="167"/>
      <c r="D9" s="167"/>
      <c r="E9" s="167"/>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3">
        <v>45838</v>
      </c>
      <c r="B12" s="114">
        <v>624.89</v>
      </c>
      <c r="C12" s="118" t="s">
        <v>290</v>
      </c>
      <c r="D12" s="118" t="s">
        <v>176</v>
      </c>
      <c r="E12" s="119" t="s">
        <v>173</v>
      </c>
    </row>
    <row r="13" spans="1:6" s="2" customFormat="1" x14ac:dyDescent="0.2">
      <c r="A13" s="113">
        <v>45791</v>
      </c>
      <c r="B13" s="114">
        <v>30.74</v>
      </c>
      <c r="C13" s="118" t="s">
        <v>292</v>
      </c>
      <c r="D13" s="118"/>
      <c r="E13" s="119"/>
    </row>
    <row r="14" spans="1:6" s="2" customFormat="1" x14ac:dyDescent="0.2">
      <c r="A14" s="113"/>
      <c r="B14" s="114"/>
      <c r="C14" s="118"/>
      <c r="D14" s="113"/>
      <c r="E14" s="114"/>
    </row>
    <row r="15" spans="1:6" s="2" customFormat="1" x14ac:dyDescent="0.2">
      <c r="A15" s="113"/>
      <c r="B15" s="114"/>
      <c r="C15" s="118"/>
      <c r="D15" s="113"/>
      <c r="E15" s="114"/>
    </row>
    <row r="16" spans="1:6" s="2" customFormat="1" x14ac:dyDescent="0.2">
      <c r="A16" s="113"/>
      <c r="B16" s="114"/>
      <c r="C16" s="118"/>
      <c r="D16" s="118"/>
      <c r="E16" s="119"/>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7"/>
      <c r="B21" s="114"/>
      <c r="C21" s="118"/>
      <c r="D21" s="118"/>
      <c r="E21" s="119"/>
    </row>
    <row r="22" spans="1:6" s="2" customFormat="1" x14ac:dyDescent="0.2">
      <c r="A22" s="117"/>
      <c r="B22" s="114"/>
      <c r="C22" s="118"/>
      <c r="D22" s="118"/>
      <c r="E22" s="119"/>
    </row>
    <row r="23" spans="1:6" s="2" customFormat="1" hidden="1" x14ac:dyDescent="0.2">
      <c r="A23" s="98"/>
      <c r="B23" s="95"/>
      <c r="C23" s="99"/>
      <c r="D23" s="99"/>
      <c r="E23" s="100"/>
    </row>
    <row r="24" spans="1:6" ht="34.5" customHeight="1" x14ac:dyDescent="0.2">
      <c r="A24" s="53" t="s">
        <v>154</v>
      </c>
      <c r="B24" s="62">
        <f>SUM(B11:B23)</f>
        <v>655.63</v>
      </c>
      <c r="C24" s="70" t="str">
        <f>IF(SUBTOTAL(3,B11:B23)=SUBTOTAL(103,B11:B23),'Summary and sign-off'!$A$48,'Summary and sign-off'!$A$49)</f>
        <v>Check - there are no hidden rows with data</v>
      </c>
      <c r="D24" s="154" t="str">
        <f>IF('Summary and sign-off'!F59='Summary and sign-off'!F54,'Summary and sign-off'!A51,'Summary and sign-off'!A50)</f>
        <v>Not all lines have an entry for "Cost in NZ$" and "Type of expense"</v>
      </c>
      <c r="E24" s="154"/>
    </row>
    <row r="25" spans="1:6" ht="14.1" customHeight="1" x14ac:dyDescent="0.2">
      <c r="B25" s="17"/>
      <c r="C25" s="17"/>
      <c r="D25" s="17"/>
      <c r="E25" s="17"/>
    </row>
    <row r="26" spans="1:6" x14ac:dyDescent="0.2">
      <c r="A26" s="18" t="s">
        <v>155</v>
      </c>
      <c r="B26" s="17"/>
      <c r="C26" s="17"/>
      <c r="D26" s="17"/>
      <c r="E26" s="17"/>
    </row>
    <row r="27" spans="1:6" ht="12.6" customHeight="1" x14ac:dyDescent="0.2">
      <c r="A27" s="20" t="s">
        <v>133</v>
      </c>
      <c r="B27" s="17"/>
      <c r="C27" s="17"/>
      <c r="D27" s="17"/>
      <c r="E27" s="17"/>
    </row>
    <row r="28" spans="1:6" x14ac:dyDescent="0.2">
      <c r="A28" s="20" t="s">
        <v>80</v>
      </c>
      <c r="B28" s="19"/>
      <c r="C28" s="17"/>
      <c r="D28" s="17"/>
      <c r="E28" s="17"/>
      <c r="F28" s="17"/>
    </row>
    <row r="29" spans="1:6" x14ac:dyDescent="0.2">
      <c r="A29" s="20" t="s">
        <v>147</v>
      </c>
      <c r="C29" s="17"/>
      <c r="D29" s="17"/>
      <c r="E29" s="17"/>
      <c r="F29" s="17"/>
    </row>
    <row r="30" spans="1:6" ht="12.75" customHeight="1" x14ac:dyDescent="0.2">
      <c r="A30" s="20" t="s">
        <v>148</v>
      </c>
      <c r="B30" s="25"/>
      <c r="C30" s="22"/>
      <c r="D30" s="22"/>
      <c r="E30" s="22"/>
      <c r="F30" s="22"/>
    </row>
    <row r="31" spans="1:6" x14ac:dyDescent="0.2">
      <c r="B31" s="26"/>
      <c r="C31" s="17"/>
      <c r="D31" s="17"/>
      <c r="E31" s="17"/>
    </row>
    <row r="32" spans="1:6" hidden="1" x14ac:dyDescent="0.2">
      <c r="A32" s="17"/>
      <c r="B32" s="17"/>
      <c r="C32" s="17"/>
      <c r="D32" s="17"/>
    </row>
    <row r="33" spans="1:5" ht="12.75" hidden="1" customHeight="1" x14ac:dyDescent="0.2"/>
    <row r="34" spans="1:5" hidden="1" x14ac:dyDescent="0.2">
      <c r="A34" s="17"/>
      <c r="B34" s="17"/>
      <c r="C34" s="17"/>
      <c r="D34" s="17"/>
      <c r="E34" s="17"/>
    </row>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x14ac:dyDescent="0.2"/>
  </sheetData>
  <sheetProtection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5 A16 A17 A18 A19 A20 A21 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B15:B23 B11:B13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6"/>
  <sheetViews>
    <sheetView topLeftCell="A26" zoomScale="110" zoomScaleNormal="110" workbookViewId="0">
      <selection activeCell="C38" sqref="C38"/>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55" t="s">
        <v>156</v>
      </c>
      <c r="B1" s="155"/>
      <c r="C1" s="155"/>
      <c r="D1" s="155"/>
      <c r="E1" s="155"/>
      <c r="F1" s="155"/>
    </row>
    <row r="2" spans="1:6" ht="21" customHeight="1" x14ac:dyDescent="0.2">
      <c r="A2" s="3" t="s">
        <v>111</v>
      </c>
      <c r="B2" s="153" t="str">
        <f>'Summary and sign-off'!B2:F2</f>
        <v>Department of the Prime Minister and Cabinet</v>
      </c>
      <c r="C2" s="153"/>
      <c r="D2" s="153"/>
      <c r="E2" s="153"/>
      <c r="F2" s="153"/>
    </row>
    <row r="3" spans="1:6" ht="31.5" x14ac:dyDescent="0.2">
      <c r="A3" s="3" t="s">
        <v>112</v>
      </c>
      <c r="B3" s="153" t="str">
        <f>'Summary and sign-off'!B3:F3</f>
        <v>Ben King</v>
      </c>
      <c r="C3" s="153"/>
      <c r="D3" s="153"/>
      <c r="E3" s="153"/>
      <c r="F3" s="153"/>
    </row>
    <row r="4" spans="1:6" ht="21" customHeight="1" x14ac:dyDescent="0.2">
      <c r="A4" s="3" t="s">
        <v>113</v>
      </c>
      <c r="B4" s="153">
        <f>'Summary and sign-off'!B4:F4</f>
        <v>45474</v>
      </c>
      <c r="C4" s="153"/>
      <c r="D4" s="153"/>
      <c r="E4" s="153"/>
      <c r="F4" s="153"/>
    </row>
    <row r="5" spans="1:6" ht="21" customHeight="1" x14ac:dyDescent="0.2">
      <c r="A5" s="3" t="s">
        <v>114</v>
      </c>
      <c r="B5" s="153">
        <f>'Summary and sign-off'!B5:F5</f>
        <v>45838</v>
      </c>
      <c r="C5" s="153"/>
      <c r="D5" s="153"/>
      <c r="E5" s="153"/>
      <c r="F5" s="153"/>
    </row>
    <row r="6" spans="1:6" ht="21" customHeight="1" x14ac:dyDescent="0.2">
      <c r="A6" s="3" t="s">
        <v>157</v>
      </c>
      <c r="B6" s="148" t="s">
        <v>82</v>
      </c>
      <c r="C6" s="148"/>
      <c r="D6" s="148"/>
      <c r="E6" s="148"/>
      <c r="F6" s="148"/>
    </row>
    <row r="7" spans="1:6" ht="21" customHeight="1" x14ac:dyDescent="0.2">
      <c r="A7" s="3" t="s">
        <v>56</v>
      </c>
      <c r="B7" s="148" t="s">
        <v>84</v>
      </c>
      <c r="C7" s="148"/>
      <c r="D7" s="148"/>
      <c r="E7" s="148"/>
      <c r="F7" s="148"/>
    </row>
    <row r="8" spans="1:6" ht="36" customHeight="1" x14ac:dyDescent="0.2">
      <c r="A8" s="158" t="s">
        <v>158</v>
      </c>
      <c r="B8" s="158"/>
      <c r="C8" s="158"/>
      <c r="D8" s="158"/>
      <c r="E8" s="158"/>
      <c r="F8" s="158"/>
    </row>
    <row r="9" spans="1:6" ht="36" customHeight="1" x14ac:dyDescent="0.2">
      <c r="A9" s="166" t="s">
        <v>159</v>
      </c>
      <c r="B9" s="167"/>
      <c r="C9" s="167"/>
      <c r="D9" s="167"/>
      <c r="E9" s="167"/>
      <c r="F9" s="167"/>
    </row>
    <row r="10" spans="1:6" ht="39" customHeight="1" x14ac:dyDescent="0.2">
      <c r="A10" s="24" t="s">
        <v>119</v>
      </c>
      <c r="B10" s="108" t="s">
        <v>160</v>
      </c>
      <c r="C10" s="108" t="s">
        <v>161</v>
      </c>
      <c r="D10" s="108" t="s">
        <v>162</v>
      </c>
      <c r="E10" s="108" t="s">
        <v>163</v>
      </c>
      <c r="F10" s="108" t="s">
        <v>164</v>
      </c>
    </row>
    <row r="11" spans="1:6" s="2" customFormat="1" ht="25.5" x14ac:dyDescent="0.2">
      <c r="A11" s="143">
        <v>45475</v>
      </c>
      <c r="B11" s="120" t="s">
        <v>180</v>
      </c>
      <c r="C11" s="121" t="s">
        <v>97</v>
      </c>
      <c r="D11" s="118" t="s">
        <v>181</v>
      </c>
      <c r="E11" s="122" t="s">
        <v>92</v>
      </c>
      <c r="F11" s="123" t="s">
        <v>182</v>
      </c>
    </row>
    <row r="12" spans="1:6" s="2" customFormat="1" ht="25.5" x14ac:dyDescent="0.2">
      <c r="A12" s="143">
        <v>45514</v>
      </c>
      <c r="B12" s="120" t="s">
        <v>197</v>
      </c>
      <c r="C12" s="121" t="s">
        <v>98</v>
      </c>
      <c r="D12" s="118" t="s">
        <v>198</v>
      </c>
      <c r="E12" s="122" t="s">
        <v>92</v>
      </c>
      <c r="F12" s="123"/>
    </row>
    <row r="13" spans="1:6" s="2" customFormat="1" x14ac:dyDescent="0.2">
      <c r="A13" s="143">
        <v>45561</v>
      </c>
      <c r="B13" s="120" t="s">
        <v>199</v>
      </c>
      <c r="C13" s="121" t="s">
        <v>97</v>
      </c>
      <c r="D13" s="118" t="s">
        <v>200</v>
      </c>
      <c r="E13" s="122" t="s">
        <v>92</v>
      </c>
      <c r="F13" s="123"/>
    </row>
    <row r="14" spans="1:6" s="2" customFormat="1" x14ac:dyDescent="0.2">
      <c r="A14" s="143">
        <v>45580</v>
      </c>
      <c r="B14" s="120" t="s">
        <v>201</v>
      </c>
      <c r="C14" s="121" t="s">
        <v>98</v>
      </c>
      <c r="D14" s="118" t="s">
        <v>202</v>
      </c>
      <c r="E14" s="122" t="s">
        <v>92</v>
      </c>
      <c r="F14" s="123"/>
    </row>
    <row r="15" spans="1:6" s="2" customFormat="1" ht="25.5" x14ac:dyDescent="0.2">
      <c r="A15" s="143">
        <v>45580</v>
      </c>
      <c r="B15" s="120" t="s">
        <v>203</v>
      </c>
      <c r="C15" s="121" t="s">
        <v>97</v>
      </c>
      <c r="D15" s="118" t="s">
        <v>204</v>
      </c>
      <c r="E15" s="122" t="s">
        <v>92</v>
      </c>
      <c r="F15" s="123"/>
    </row>
    <row r="16" spans="1:6" s="2" customFormat="1" ht="25.5" x14ac:dyDescent="0.2">
      <c r="A16" s="143">
        <v>45596</v>
      </c>
      <c r="B16" s="120" t="s">
        <v>210</v>
      </c>
      <c r="C16" s="121" t="s">
        <v>98</v>
      </c>
      <c r="D16" s="118" t="s">
        <v>209</v>
      </c>
      <c r="E16" s="122" t="s">
        <v>92</v>
      </c>
      <c r="F16" s="123" t="s">
        <v>217</v>
      </c>
    </row>
    <row r="17" spans="1:6" s="2" customFormat="1" ht="25.5" x14ac:dyDescent="0.2">
      <c r="A17" s="143">
        <v>45606</v>
      </c>
      <c r="B17" s="120" t="s">
        <v>207</v>
      </c>
      <c r="C17" s="121" t="s">
        <v>98</v>
      </c>
      <c r="D17" s="118" t="s">
        <v>208</v>
      </c>
      <c r="E17" s="122" t="s">
        <v>92</v>
      </c>
      <c r="F17" s="123"/>
    </row>
    <row r="18" spans="1:6" s="2" customFormat="1" x14ac:dyDescent="0.2">
      <c r="A18" s="143">
        <v>45618</v>
      </c>
      <c r="B18" s="120" t="s">
        <v>211</v>
      </c>
      <c r="C18" s="121" t="s">
        <v>98</v>
      </c>
      <c r="D18" s="118" t="s">
        <v>212</v>
      </c>
      <c r="E18" s="122" t="s">
        <v>92</v>
      </c>
      <c r="F18" s="123"/>
    </row>
    <row r="19" spans="1:6" s="2" customFormat="1" x14ac:dyDescent="0.2">
      <c r="A19" s="143">
        <v>45638</v>
      </c>
      <c r="B19" s="120" t="s">
        <v>205</v>
      </c>
      <c r="C19" s="121" t="s">
        <v>98</v>
      </c>
      <c r="D19" s="118" t="s">
        <v>206</v>
      </c>
      <c r="E19" s="122" t="s">
        <v>92</v>
      </c>
      <c r="F19" s="123"/>
    </row>
    <row r="20" spans="1:6" s="2" customFormat="1" ht="25.5" x14ac:dyDescent="0.2">
      <c r="A20" s="143">
        <v>45644</v>
      </c>
      <c r="B20" s="120" t="s">
        <v>195</v>
      </c>
      <c r="C20" s="121" t="s">
        <v>97</v>
      </c>
      <c r="D20" s="120" t="s">
        <v>181</v>
      </c>
      <c r="E20" s="122" t="s">
        <v>92</v>
      </c>
      <c r="F20" s="123" t="s">
        <v>196</v>
      </c>
    </row>
    <row r="21" spans="1:6" s="2" customFormat="1" ht="25.5" x14ac:dyDescent="0.2">
      <c r="A21" s="113" t="s">
        <v>272</v>
      </c>
      <c r="B21" s="120" t="s">
        <v>274</v>
      </c>
      <c r="C21" s="121" t="s">
        <v>98</v>
      </c>
      <c r="D21" s="120" t="s">
        <v>275</v>
      </c>
      <c r="E21" s="122" t="s">
        <v>92</v>
      </c>
      <c r="F21" s="123"/>
    </row>
    <row r="22" spans="1:6" s="2" customFormat="1" ht="38.25" x14ac:dyDescent="0.2">
      <c r="A22" s="143">
        <v>45708</v>
      </c>
      <c r="B22" s="120" t="s">
        <v>213</v>
      </c>
      <c r="C22" s="121" t="s">
        <v>97</v>
      </c>
      <c r="D22" s="120" t="s">
        <v>214</v>
      </c>
      <c r="E22" s="122" t="s">
        <v>92</v>
      </c>
      <c r="F22" s="123" t="s">
        <v>273</v>
      </c>
    </row>
    <row r="23" spans="1:6" s="2" customFormat="1" ht="25.5" x14ac:dyDescent="0.2">
      <c r="A23" s="143">
        <v>45720</v>
      </c>
      <c r="B23" s="120" t="s">
        <v>215</v>
      </c>
      <c r="C23" s="121" t="s">
        <v>97</v>
      </c>
      <c r="D23" s="120" t="s">
        <v>216</v>
      </c>
      <c r="E23" s="122" t="s">
        <v>93</v>
      </c>
      <c r="F23" s="123"/>
    </row>
    <row r="24" spans="1:6" s="2" customFormat="1" x14ac:dyDescent="0.2">
      <c r="A24" s="143">
        <v>45755</v>
      </c>
      <c r="B24" s="120" t="s">
        <v>276</v>
      </c>
      <c r="C24" s="121" t="s">
        <v>98</v>
      </c>
      <c r="D24" s="120" t="s">
        <v>277</v>
      </c>
      <c r="E24" s="122" t="s">
        <v>92</v>
      </c>
      <c r="F24" s="123"/>
    </row>
    <row r="25" spans="1:6" s="2" customFormat="1" x14ac:dyDescent="0.2">
      <c r="A25" s="143">
        <v>45780</v>
      </c>
      <c r="B25" s="120" t="s">
        <v>280</v>
      </c>
      <c r="C25" s="121" t="s">
        <v>98</v>
      </c>
      <c r="D25" s="120" t="s">
        <v>281</v>
      </c>
      <c r="E25" s="122" t="s">
        <v>92</v>
      </c>
      <c r="F25" s="123"/>
    </row>
    <row r="26" spans="1:6" s="2" customFormat="1" ht="25.5" x14ac:dyDescent="0.2">
      <c r="A26" s="143">
        <v>45780</v>
      </c>
      <c r="B26" s="120" t="s">
        <v>282</v>
      </c>
      <c r="C26" s="121" t="s">
        <v>98</v>
      </c>
      <c r="D26" s="120" t="s">
        <v>283</v>
      </c>
      <c r="E26" s="122" t="s">
        <v>92</v>
      </c>
      <c r="F26" s="123"/>
    </row>
    <row r="27" spans="1:6" s="2" customFormat="1" x14ac:dyDescent="0.2">
      <c r="A27" s="143">
        <v>45797</v>
      </c>
      <c r="B27" s="120" t="s">
        <v>284</v>
      </c>
      <c r="C27" s="121" t="s">
        <v>97</v>
      </c>
      <c r="D27" s="120" t="s">
        <v>285</v>
      </c>
      <c r="E27" s="122" t="s">
        <v>92</v>
      </c>
      <c r="F27" s="123"/>
    </row>
    <row r="28" spans="1:6" s="2" customFormat="1" x14ac:dyDescent="0.2">
      <c r="A28" s="143">
        <v>45814</v>
      </c>
      <c r="B28" s="120" t="s">
        <v>286</v>
      </c>
      <c r="C28" s="121" t="s">
        <v>98</v>
      </c>
      <c r="D28" s="120" t="s">
        <v>287</v>
      </c>
      <c r="E28" s="122" t="s">
        <v>92</v>
      </c>
      <c r="F28" s="123"/>
    </row>
    <row r="29" spans="1:6" s="2" customFormat="1" ht="25.5" x14ac:dyDescent="0.2">
      <c r="A29" s="143">
        <v>45815</v>
      </c>
      <c r="B29" s="120" t="s">
        <v>278</v>
      </c>
      <c r="C29" s="121" t="s">
        <v>98</v>
      </c>
      <c r="D29" s="120" t="s">
        <v>279</v>
      </c>
      <c r="E29" s="122" t="s">
        <v>93</v>
      </c>
      <c r="F29" s="123"/>
    </row>
    <row r="30" spans="1:6" s="2" customFormat="1" x14ac:dyDescent="0.2">
      <c r="A30" s="143">
        <v>45824</v>
      </c>
      <c r="B30" s="120" t="s">
        <v>288</v>
      </c>
      <c r="C30" s="121" t="s">
        <v>98</v>
      </c>
      <c r="D30" s="120" t="s">
        <v>206</v>
      </c>
      <c r="E30" s="122" t="s">
        <v>92</v>
      </c>
      <c r="F30" s="123"/>
    </row>
    <row r="31" spans="1:6" s="2" customFormat="1" x14ac:dyDescent="0.2">
      <c r="A31" s="143">
        <v>45834</v>
      </c>
      <c r="B31" s="120" t="s">
        <v>289</v>
      </c>
      <c r="C31" s="121" t="s">
        <v>98</v>
      </c>
      <c r="D31" s="120" t="s">
        <v>285</v>
      </c>
      <c r="E31" s="122" t="s">
        <v>92</v>
      </c>
      <c r="F31" s="123"/>
    </row>
    <row r="32" spans="1:6" s="2" customFormat="1" x14ac:dyDescent="0.2">
      <c r="A32" s="143"/>
      <c r="B32" s="120"/>
      <c r="C32" s="121"/>
      <c r="D32" s="120"/>
      <c r="E32" s="122"/>
      <c r="F32" s="123"/>
    </row>
    <row r="33" spans="1:7" s="2" customFormat="1" x14ac:dyDescent="0.2">
      <c r="A33" s="143"/>
      <c r="B33" s="120"/>
      <c r="C33" s="121"/>
      <c r="D33" s="120"/>
      <c r="E33" s="122"/>
      <c r="F33" s="123"/>
    </row>
    <row r="34" spans="1:7" s="2" customFormat="1" x14ac:dyDescent="0.2">
      <c r="A34" s="143"/>
      <c r="B34" s="120"/>
      <c r="C34" s="121"/>
      <c r="D34" s="120"/>
      <c r="E34" s="122"/>
      <c r="F34" s="123"/>
    </row>
    <row r="35" spans="1:7" s="2" customFormat="1" x14ac:dyDescent="0.2">
      <c r="A35" s="143"/>
      <c r="B35" s="120"/>
      <c r="C35" s="121"/>
      <c r="D35" s="120"/>
      <c r="E35" s="122"/>
      <c r="F35" s="123"/>
    </row>
    <row r="36" spans="1:7" s="2" customFormat="1" x14ac:dyDescent="0.2">
      <c r="A36" s="143"/>
      <c r="B36" s="120"/>
      <c r="C36" s="121"/>
      <c r="D36" s="120"/>
      <c r="E36" s="122"/>
      <c r="F36" s="123"/>
    </row>
    <row r="37" spans="1:7" s="2" customFormat="1" hidden="1" x14ac:dyDescent="0.2">
      <c r="A37" s="94"/>
      <c r="B37" s="99"/>
      <c r="C37" s="101"/>
      <c r="D37" s="99"/>
      <c r="E37" s="102"/>
      <c r="F37" s="100"/>
    </row>
    <row r="38" spans="1:7" ht="34.5" customHeight="1" x14ac:dyDescent="0.2">
      <c r="A38" s="109" t="s">
        <v>165</v>
      </c>
      <c r="B38" s="110" t="s">
        <v>166</v>
      </c>
      <c r="C38" s="111">
        <f>C39+C40</f>
        <v>21</v>
      </c>
      <c r="D38" s="112" t="str">
        <f>IF(SUBTOTAL(3,C11:C37)=SUBTOTAL(103,C11:C37),'Summary and sign-off'!$A$48,'Summary and sign-off'!$A$49)</f>
        <v>Check - there are no hidden rows with data</v>
      </c>
      <c r="E38" s="154" t="str">
        <f>IF('Summary and sign-off'!F60='Summary and sign-off'!F54,'Summary and sign-off'!A52,'Summary and sign-off'!A50)</f>
        <v>Check - each entry provides sufficient information</v>
      </c>
      <c r="F38" s="154"/>
      <c r="G38" s="2"/>
    </row>
    <row r="39" spans="1:7" ht="25.5" customHeight="1" x14ac:dyDescent="0.25">
      <c r="A39" s="54"/>
      <c r="B39" s="55" t="s">
        <v>97</v>
      </c>
      <c r="C39" s="56">
        <f>COUNTIF(C11:C37,'Summary and sign-off'!A45)</f>
        <v>7</v>
      </c>
      <c r="D39" s="14"/>
      <c r="E39" s="15"/>
      <c r="F39" s="16"/>
    </row>
    <row r="40" spans="1:7" ht="25.5" customHeight="1" x14ac:dyDescent="0.25">
      <c r="A40" s="54"/>
      <c r="B40" s="55" t="s">
        <v>98</v>
      </c>
      <c r="C40" s="56">
        <f>COUNTIF(C11:C37,'Summary and sign-off'!A46)</f>
        <v>14</v>
      </c>
      <c r="D40" s="14"/>
      <c r="E40" s="15"/>
      <c r="F40" s="16"/>
    </row>
    <row r="41" spans="1:7" x14ac:dyDescent="0.2">
      <c r="A41" s="17"/>
      <c r="B41" s="18"/>
      <c r="C41" s="17"/>
      <c r="D41" s="19"/>
      <c r="E41" s="19"/>
      <c r="F41" s="17"/>
    </row>
    <row r="42" spans="1:7" x14ac:dyDescent="0.2">
      <c r="A42" s="18" t="s">
        <v>155</v>
      </c>
      <c r="B42" s="18"/>
      <c r="C42" s="18"/>
      <c r="D42" s="18"/>
      <c r="E42" s="18"/>
      <c r="F42" s="18"/>
    </row>
    <row r="43" spans="1:7" ht="12.6" customHeight="1" x14ac:dyDescent="0.2">
      <c r="A43" s="20" t="s">
        <v>133</v>
      </c>
      <c r="B43" s="17"/>
      <c r="C43" s="17"/>
      <c r="D43" s="17"/>
      <c r="E43" s="17"/>
    </row>
    <row r="44" spans="1:7" x14ac:dyDescent="0.2">
      <c r="A44" s="20" t="s">
        <v>80</v>
      </c>
      <c r="B44" s="19"/>
      <c r="C44" s="17"/>
      <c r="D44" s="17"/>
      <c r="E44" s="17"/>
      <c r="F44" s="17"/>
    </row>
    <row r="45" spans="1:7" x14ac:dyDescent="0.2">
      <c r="A45" s="20" t="s">
        <v>167</v>
      </c>
      <c r="B45" s="21"/>
      <c r="C45" s="21"/>
      <c r="D45" s="21"/>
      <c r="E45" s="21"/>
      <c r="F45" s="21"/>
    </row>
    <row r="46" spans="1:7" ht="12.75" customHeight="1" x14ac:dyDescent="0.2">
      <c r="A46" s="20" t="s">
        <v>168</v>
      </c>
      <c r="B46" s="17"/>
      <c r="C46" s="17"/>
      <c r="D46" s="17"/>
      <c r="E46" s="17"/>
      <c r="F46" s="17"/>
    </row>
    <row r="47" spans="1:7" ht="12.95" customHeight="1" x14ac:dyDescent="0.2">
      <c r="A47" s="20" t="s">
        <v>169</v>
      </c>
      <c r="B47" s="17"/>
      <c r="C47" s="17"/>
      <c r="D47" s="17"/>
      <c r="E47" s="17"/>
      <c r="F47" s="17"/>
    </row>
    <row r="48" spans="1:7" x14ac:dyDescent="0.2">
      <c r="A48" s="20" t="s">
        <v>170</v>
      </c>
      <c r="C48" s="17"/>
      <c r="D48" s="17"/>
      <c r="E48" s="17"/>
      <c r="F48" s="17"/>
    </row>
    <row r="49" spans="1:6" ht="12.75" customHeight="1" x14ac:dyDescent="0.2">
      <c r="A49" s="20" t="s">
        <v>148</v>
      </c>
      <c r="B49" s="20"/>
      <c r="C49" s="22"/>
      <c r="D49" s="22"/>
      <c r="E49" s="22"/>
      <c r="F49" s="22"/>
    </row>
    <row r="50" spans="1:6" ht="12.75" customHeight="1" x14ac:dyDescent="0.2">
      <c r="A50" s="20"/>
      <c r="B50" s="20"/>
      <c r="C50" s="22"/>
      <c r="D50" s="22"/>
      <c r="E50" s="22"/>
      <c r="F50" s="22"/>
    </row>
    <row r="51" spans="1:6" ht="12.75" hidden="1" customHeight="1" x14ac:dyDescent="0.2">
      <c r="A51" s="20"/>
      <c r="B51" s="20"/>
      <c r="C51" s="22"/>
      <c r="D51" s="22"/>
      <c r="E51" s="22"/>
      <c r="F51" s="22"/>
    </row>
    <row r="52" spans="1:6" x14ac:dyDescent="0.2"/>
    <row r="54" spans="1:6" hidden="1" x14ac:dyDescent="0.2">
      <c r="A54" s="18"/>
      <c r="B54" s="18"/>
      <c r="C54" s="18"/>
      <c r="D54" s="18"/>
      <c r="E54" s="18"/>
      <c r="F54" s="18"/>
    </row>
    <row r="55" spans="1:6" hidden="1" x14ac:dyDescent="0.2">
      <c r="A55" s="18"/>
      <c r="B55" s="18"/>
      <c r="C55" s="18"/>
      <c r="D55" s="18"/>
      <c r="E55" s="18"/>
      <c r="F55" s="18"/>
    </row>
    <row r="56" spans="1:6" hidden="1" x14ac:dyDescent="0.2">
      <c r="A56" s="18"/>
      <c r="B56" s="18"/>
      <c r="C56" s="18"/>
      <c r="D56" s="18"/>
      <c r="E56" s="18"/>
      <c r="F56" s="18"/>
    </row>
    <row r="57" spans="1:6" hidden="1" x14ac:dyDescent="0.2">
      <c r="A57" s="18"/>
      <c r="B57" s="18"/>
      <c r="C57" s="18"/>
      <c r="D57" s="18"/>
      <c r="E57" s="18"/>
      <c r="F57" s="18"/>
    </row>
    <row r="58" spans="1:6" hidden="1" x14ac:dyDescent="0.2">
      <c r="A58" s="18"/>
      <c r="B58" s="18"/>
      <c r="C58" s="18"/>
      <c r="D58" s="18"/>
      <c r="E58" s="18"/>
      <c r="F58" s="18"/>
    </row>
    <row r="59" spans="1:6" x14ac:dyDescent="0.2"/>
    <row r="60" spans="1:6" x14ac:dyDescent="0.2"/>
    <row r="61" spans="1:6" x14ac:dyDescent="0.2"/>
    <row r="62" spans="1:6" x14ac:dyDescent="0.2"/>
    <row r="63" spans="1:6" x14ac:dyDescent="0.2"/>
    <row r="64" spans="1:6" x14ac:dyDescent="0.2"/>
    <row r="65" x14ac:dyDescent="0.2"/>
    <row r="66" x14ac:dyDescent="0.2"/>
  </sheetData>
  <sheetProtection formatCells="0" insertRows="0" deleteRows="0"/>
  <dataConsolidate/>
  <mergeCells count="10">
    <mergeCell ref="E38:F38"/>
    <mergeCell ref="A8:F8"/>
    <mergeCell ref="A1:F1"/>
    <mergeCell ref="A9:F9"/>
    <mergeCell ref="B2:F2"/>
    <mergeCell ref="B3:F3"/>
    <mergeCell ref="B4:F4"/>
    <mergeCell ref="B7:F7"/>
    <mergeCell ref="B5:F5"/>
    <mergeCell ref="B6:F6"/>
  </mergeCells>
  <dataValidations xWindow="1756" yWindow="63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7"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36"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8" scale="97"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xWindow="1756" yWindow="635"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C11:C37</xm:sqref>
        </x14:dataValidation>
        <x14:dataValidation type="list" errorStyle="information" operator="greaterThan" allowBlank="1" showInputMessage="1" prompt="Provide specific $ value if possible" xr:uid="{00000000-0002-0000-0500-000003000000}">
          <x14:formula1>
            <xm:f>'Summary and sign-off'!$A$39:$A$44</xm:f>
          </x14:formula1>
          <xm:sqref>E11:E37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12165527-d881-4234-97f9-ee139a3f0c31"/>
    <ds:schemaRef ds:uri="http://schemas.microsoft.com/office/2006/metadata/propertie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Gill Lockhart [DPMC]</cp:lastModifiedBy>
  <cp:revision/>
  <cp:lastPrinted>2025-07-22T03:17:41Z</cp:lastPrinted>
  <dcterms:created xsi:type="dcterms:W3CDTF">2010-10-17T20:59:02Z</dcterms:created>
  <dcterms:modified xsi:type="dcterms:W3CDTF">2025-07-24T00:33:11Z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