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1" documentId="6_{CC762A89-DD41-42B5-8ADA-55E5487D6DA4}" xr6:coauthVersionLast="47" xr6:coauthVersionMax="47" xr10:uidLastSave="{7DA4539C-AF5B-4AF2-ABE2-706BB902D595}"/>
  <bookViews>
    <workbookView xWindow="-28920" yWindow="-120"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expenses'!$A$1:$E$30</definedName>
    <definedName name="_xlnm.Print_Area" localSheetId="5">'Gifts and benefits'!$A$1:$F$97</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4" i="1" l="1"/>
  <c r="B15" i="13" s="1"/>
  <c r="B25" i="2"/>
  <c r="B173" i="1"/>
  <c r="B17" i="13" s="1"/>
  <c r="B6" i="13"/>
  <c r="D86" i="4"/>
  <c r="C24" i="3"/>
  <c r="C25" i="2"/>
  <c r="C173" i="1"/>
  <c r="E60" i="13" l="1"/>
  <c r="C60" i="13"/>
  <c r="C88" i="4"/>
  <c r="C87" i="4"/>
  <c r="B60" i="13" l="1"/>
  <c r="B59" i="13"/>
  <c r="D59" i="13"/>
  <c r="B58" i="13"/>
  <c r="D58" i="13"/>
  <c r="D57" i="13"/>
  <c r="B57" i="13"/>
  <c r="D55" i="13"/>
  <c r="B55" i="13"/>
  <c r="B2" i="4"/>
  <c r="B3" i="4"/>
  <c r="B2" i="3"/>
  <c r="B3" i="3"/>
  <c r="B2" i="2"/>
  <c r="B3" i="2"/>
  <c r="B2" i="1"/>
  <c r="B3" i="1"/>
  <c r="F58" i="13" l="1"/>
  <c r="D25" i="2" s="1"/>
  <c r="F60" i="13"/>
  <c r="E86" i="4" s="1"/>
  <c r="F59" i="13"/>
  <c r="D24" i="3" s="1"/>
  <c r="F57" i="13"/>
  <c r="D173" i="1" s="1"/>
  <c r="F55" i="13"/>
  <c r="D64" i="1" s="1"/>
  <c r="D56" i="13" s="1"/>
  <c r="C13" i="13"/>
  <c r="C12" i="13"/>
  <c r="C11" i="13"/>
  <c r="C16" i="13" l="1"/>
  <c r="C17" i="13"/>
  <c r="B5" i="3" l="1"/>
  <c r="B4" i="3"/>
  <c r="B5" i="2"/>
  <c r="B4" i="2"/>
  <c r="B5" i="1"/>
  <c r="B4" i="1"/>
  <c r="C15" i="13" l="1"/>
  <c r="F12" i="13" l="1"/>
  <c r="C86" i="4"/>
  <c r="F11" i="13" s="1"/>
  <c r="F13" i="13" l="1"/>
  <c r="B24" i="3" l="1"/>
  <c r="B13" i="13" s="1"/>
  <c r="B12" i="13"/>
  <c r="C159" i="1"/>
  <c r="B159" i="1"/>
  <c r="B175" i="1" s="1"/>
  <c r="B11" i="13" s="1"/>
  <c r="B56" i="13"/>
  <c r="F56" i="13" s="1"/>
  <c r="D159" i="1" s="1"/>
  <c r="B16" i="13" l="1"/>
</calcChain>
</file>

<file path=xl/sharedStrings.xml><?xml version="1.0" encoding="utf-8"?>
<sst xmlns="http://schemas.openxmlformats.org/spreadsheetml/2006/main" count="625" uniqueCount="378">
  <si>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</si>
  <si>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</si>
  <si>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</si>
  <si>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</si>
  <si>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</si>
  <si>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</si>
  <si>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</si>
  <si>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</si>
  <si>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</si>
  <si>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</si>
  <si>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</si>
  <si>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</si>
  <si>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</si>
  <si>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</si>
  <si>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</si>
  <si>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</si>
  <si>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</si>
  <si>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</si>
  <si>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</si>
  <si>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</si>
  <si>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</si>
  <si>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</si>
  <si>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</si>
  <si>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</si>
  <si>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</si>
  <si>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</si>
  <si>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</si>
  <si>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</si>
  <si>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</si>
  <si>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</si>
  <si>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</si>
  <si>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</si>
  <si>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</si>
  <si>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</si>
  <si>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</si>
  <si>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</si>
  <si>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</si>
  <si>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</si>
  <si>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</si>
  <si>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</si>
  <si>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</si>
  <si>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</si>
  <si>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</si>
  <si>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</si>
  <si>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</si>
  <si>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</si>
  <si>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</si>
  <si>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</si>
  <si>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</si>
  <si>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</si>
  <si>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</si>
  <si>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</si>
  <si>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</si>
  <si>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</si>
  <si>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</si>
  <si>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</si>
  <si>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</si>
  <si>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</si>
  <si>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</si>
  <si>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</si>
  <si>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</si>
  <si>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</si>
  <si>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</si>
  <si>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</si>
  <si>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</si>
  <si>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</si>
  <si>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</si>
  <si>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</si>
  <si>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</si>
  <si>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</si>
  <si>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</si>
  <si>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</si>
  <si>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</si>
  <si>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</si>
  <si>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</si>
  <si>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</si>
  <si>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</si>
  <si>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</si>
  <si>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</si>
  <si>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</si>
  <si>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</si>
  <si>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</si>
  <si>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</si>
  <si>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</si>
  <si>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</si>
  <si>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</si>
  <si>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</si>
  <si>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</si>
  <si>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</si>
  <si>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</si>
  <si>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</si>
  <si>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</si>
  <si>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</si>
  <si>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</si>
  <si>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</si>
  <si>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</si>
  <si>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</si>
  <si>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</si>
  <si>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</si>
  <si>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</si>
  <si>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</si>
  <si>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</si>
  <si>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</si>
  <si>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</si>
  <si>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</si>
  <si>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</si>
  <si>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</si>
  <si>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</si>
  <si>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</si>
  <si>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</si>
  <si>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</si>
  <si>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</si>
  <si>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</si>
  <si>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</si>
  <si>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</si>
  <si>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</si>
  <si>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</si>
  <si>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</si>
  <si>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</si>
  <si>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</si>
  <si>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</si>
  <si>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</si>
  <si>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</si>
  <si>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</si>
  <si>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</si>
  <si>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</si>
  <si>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</si>
  <si>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</si>
  <si>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</si>
  <si>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</si>
  <si>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</si>
  <si>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</si>
  <si>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</si>
  <si>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</si>
  <si>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</si>
  <si>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</si>
  <si>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</si>
  <si>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</si>
  <si>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</si>
  <si>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</si>
  <si>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</si>
  <si>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</si>
  <si>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</si>
  <si>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</si>
  <si>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</si>
  <si>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</si>
  <si>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</si>
  <si>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</si>
  <si>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</si>
  <si>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</si>
  <si>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</si>
  <si>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</si>
  <si>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</si>
  <si>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</si>
  <si>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</si>
  <si>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</si>
  <si>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</si>
  <si>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</si>
  <si>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</si>
  <si>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</si>
  <si>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</si>
  <si>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</si>
  <si>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</si>
  <si>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</si>
  <si>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</si>
  <si>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</si>
  <si>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</si>
  <si>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</si>
  <si>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</si>
  <si>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</si>
  <si>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</si>
  <si>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Department of the Prime Minister and Cabinet</t>
  </si>
  <si>
    <t>Wellington</t>
  </si>
  <si>
    <t>N/A</t>
  </si>
  <si>
    <t>Ben King</t>
  </si>
  <si>
    <t>Phone and data costs</t>
  </si>
  <si>
    <t xml:space="preserve">Wellington </t>
  </si>
  <si>
    <t>Canberra</t>
  </si>
  <si>
    <t>Accommodation</t>
  </si>
  <si>
    <t>Uber home to airport</t>
  </si>
  <si>
    <t>Uber airport to home</t>
  </si>
  <si>
    <t>Airfares (Wellington/Sydney/Canberra return)</t>
  </si>
  <si>
    <t>n</t>
  </si>
  <si>
    <t>12 July to 18 July 2025</t>
  </si>
  <si>
    <t>Airfares (Wellington/Auckland/Singapore/London/Singapore/Christchurch/Wellington)</t>
  </si>
  <si>
    <t>London, UK</t>
  </si>
  <si>
    <t xml:space="preserve">Uber airport to South London </t>
  </si>
  <si>
    <t xml:space="preserve">Uber South London to hotel </t>
  </si>
  <si>
    <t>31 July to 1 August 2025</t>
  </si>
  <si>
    <t>Uber airport to home UK trip</t>
  </si>
  <si>
    <t>Uber work to airport</t>
  </si>
  <si>
    <t xml:space="preserve">Uber hotel to airport </t>
  </si>
  <si>
    <t>8-10 August 2025</t>
  </si>
  <si>
    <t>Airfares (Wellington/Queenstown/Wellington)</t>
  </si>
  <si>
    <t>Queenstown</t>
  </si>
  <si>
    <t>Uber hotel to meeting venue</t>
  </si>
  <si>
    <t>Meetings with Cook Islands officials; inspecting meeting venue</t>
  </si>
  <si>
    <t>9-11 July 2025</t>
  </si>
  <si>
    <t>Airfares (Wellington/Auckland/Queenstown/Auckland)</t>
  </si>
  <si>
    <t>Auckland/Queenstown</t>
  </si>
  <si>
    <t>Uber home to airport 9 July for Cook Islands meeting</t>
  </si>
  <si>
    <t xml:space="preserve">Auckland </t>
  </si>
  <si>
    <t>5-7 September 2025</t>
  </si>
  <si>
    <t>Meeting with ASB board</t>
  </si>
  <si>
    <t>Airfares (Wellington/Auckland/Wellington)</t>
  </si>
  <si>
    <t xml:space="preserve">ANZLM and Albanese visit </t>
  </si>
  <si>
    <t>Visit of Singapore Prime Minister</t>
  </si>
  <si>
    <t>Auckland</t>
  </si>
  <si>
    <t>Delegated Chief Executives Network</t>
  </si>
  <si>
    <t>Uber airport to Auckland Policy Office</t>
  </si>
  <si>
    <t xml:space="preserve">Uber airport to home </t>
  </si>
  <si>
    <t>22 October to 24 October 2025</t>
  </si>
  <si>
    <t>Fiji</t>
  </si>
  <si>
    <t xml:space="preserve">BusinessNZ CE's forum </t>
  </si>
  <si>
    <t>Uber airport to meeting venue</t>
  </si>
  <si>
    <t>Uber meeting venue to home</t>
  </si>
  <si>
    <t>Airfares (Wellington/Auckland Wellington)</t>
  </si>
  <si>
    <t>Uber airport to venue</t>
  </si>
  <si>
    <t>Uber venue to airport</t>
  </si>
  <si>
    <t>Pacific Heads of PM's Departments - trip cancelled - DCE attended for CE</t>
  </si>
  <si>
    <t>Global Government Forum</t>
  </si>
  <si>
    <t>Singapore</t>
  </si>
  <si>
    <t>16 January to 23 January 2026</t>
  </si>
  <si>
    <t>IPF meeting and meetings with UK counterparts</t>
  </si>
  <si>
    <t>London, United Kingdom</t>
  </si>
  <si>
    <t xml:space="preserve">Canberra, Australia </t>
  </si>
  <si>
    <t>Business NZ CE's forum</t>
  </si>
  <si>
    <t>Christchurch</t>
  </si>
  <si>
    <t>Uber office to airport</t>
  </si>
  <si>
    <t>11 April to 12 April 2026</t>
  </si>
  <si>
    <t>Iwi Chairs Forum and Waitangi Day Service - trip cancelled - CE did not travel</t>
  </si>
  <si>
    <t>3 February to 5 February 2026</t>
  </si>
  <si>
    <t>Waitangi</t>
  </si>
  <si>
    <t>No other charges</t>
  </si>
  <si>
    <t>Accommodation one night The Bounty Motel</t>
  </si>
  <si>
    <t>Airfares (Wellington/Christchurch/Auckland/Wellington)</t>
  </si>
  <si>
    <t>Airfares (Wellington/Auckland/Singapore return)</t>
  </si>
  <si>
    <t xml:space="preserve">Accommodation </t>
  </si>
  <si>
    <t>Airfares (Wellington/Queenstown return)</t>
  </si>
  <si>
    <t>Airfares (Wellington/Auckland return)</t>
  </si>
  <si>
    <t>Australia New Zealand Leaders Meeting</t>
  </si>
  <si>
    <t>Australia</t>
  </si>
  <si>
    <t>4 June to 7 June 2026</t>
  </si>
  <si>
    <t>Airfares (Auckland/Brisbane/Auckland return)</t>
  </si>
  <si>
    <t>Accommodation Auckland 3 nights total</t>
  </si>
  <si>
    <t>Uber airport to hotel</t>
  </si>
  <si>
    <t>Uber Auckland office to MFAT</t>
  </si>
  <si>
    <t>Uber MFAT to Government House</t>
  </si>
  <si>
    <t xml:space="preserve">Taxi Government House to Airport </t>
  </si>
  <si>
    <t>Louise Cameron Chief Financial Officer</t>
  </si>
  <si>
    <t>Dinner celebrating 30th anniversary of Asia Forum and NZ-ASEAN relations</t>
  </si>
  <si>
    <t>Governor-General</t>
  </si>
  <si>
    <t xml:space="preserve">Cocktail function Recruitment and Staffing Industry </t>
  </si>
  <si>
    <t>RSCA</t>
  </si>
  <si>
    <t>Drinks function - Koi Tu Charitable Trust status</t>
  </si>
  <si>
    <t>Koi Tu Cetre for Informed Futures</t>
  </si>
  <si>
    <t>Asia NZ Foundation</t>
  </si>
  <si>
    <t>Asia NZ Foundation roundtable with Steve Marshall</t>
  </si>
  <si>
    <t>Reception on board JS Ise</t>
  </si>
  <si>
    <t>Japanese Ambassador</t>
  </si>
  <si>
    <t>Singapore National Day</t>
  </si>
  <si>
    <t>Singapore High Commissioner</t>
  </si>
  <si>
    <t>Oracle Executive roundtable</t>
  </si>
  <si>
    <t>Oracle New Zealand</t>
  </si>
  <si>
    <t>Drinks function - welcome for new Executive Director</t>
  </si>
  <si>
    <t>NZ International Business Forum</t>
  </si>
  <si>
    <t>RNZAF</t>
  </si>
  <si>
    <t>Opening of Te Whare Toroa</t>
  </si>
  <si>
    <t>Australian High Commission</t>
  </si>
  <si>
    <t>Quigg Partners CEO lunch</t>
  </si>
  <si>
    <t>Quigg Partners</t>
  </si>
  <si>
    <t>Harkness Fellowships Centenary</t>
  </si>
  <si>
    <t xml:space="preserve">Harkness Fellowships Trust </t>
  </si>
  <si>
    <t>Papua New Guinea High Commissioner</t>
  </si>
  <si>
    <t>Reception - Papua New Guinea Independence Anniversary</t>
  </si>
  <si>
    <t>Cocktail function MIA</t>
  </si>
  <si>
    <t>Meat IndustryAssociation</t>
  </si>
  <si>
    <t>Dairy Sector Breakfast</t>
  </si>
  <si>
    <t>Dairy NZ</t>
  </si>
  <si>
    <t>Alumni Awards</t>
  </si>
  <si>
    <t>Victoria University</t>
  </si>
  <si>
    <t>Chinese National Day</t>
  </si>
  <si>
    <t>Chinese Ambassador</t>
  </si>
  <si>
    <t>China NZ Arts Festival</t>
  </si>
  <si>
    <t>Welcome Assistant VC Pasifika</t>
  </si>
  <si>
    <t>Day of German Unity</t>
  </si>
  <si>
    <t>German Ambassador</t>
  </si>
  <si>
    <t>23-24 October 2025</t>
  </si>
  <si>
    <t>European Union - NZ Business Summit</t>
  </si>
  <si>
    <t>Minister for Trade and Investment/Commissioner for Trade, European Union</t>
  </si>
  <si>
    <t>Reception - Republic of Turkiye</t>
  </si>
  <si>
    <t>Antalya Diplomacy Forum</t>
  </si>
  <si>
    <t>Air Force in concert</t>
  </si>
  <si>
    <t>End of year function</t>
  </si>
  <si>
    <t xml:space="preserve">Chorus New Zealand </t>
  </si>
  <si>
    <t>Drinks function - Corruption Landscape</t>
  </si>
  <si>
    <t>Transparency International NZ</t>
  </si>
  <si>
    <t>Korea National Day</t>
  </si>
  <si>
    <t>Korean Ambassador</t>
  </si>
  <si>
    <t>Breakfast event</t>
  </si>
  <si>
    <t>Hum Consulting</t>
  </si>
  <si>
    <t>Thailand National Day</t>
  </si>
  <si>
    <t>Christmas celebration</t>
  </si>
  <si>
    <t>Saunders Unsworth</t>
  </si>
  <si>
    <t>Homewood Christmas Ball</t>
  </si>
  <si>
    <t>British High Commissioner</t>
  </si>
  <si>
    <t>12+13 February 2026</t>
  </si>
  <si>
    <t>NZ Economics Forum</t>
  </si>
  <si>
    <t>Waikato Management School</t>
  </si>
  <si>
    <t>Australia Day function</t>
  </si>
  <si>
    <t>UK-NZ Defence &amp; Security Reception</t>
  </si>
  <si>
    <t>Secretary of State for Scotland</t>
  </si>
  <si>
    <t>Passed to Jeremy Clarke-Watson</t>
  </si>
  <si>
    <t>Gala Performance Spring Festival</t>
  </si>
  <si>
    <t>Royal Edinburgh Military Tattoo</t>
  </si>
  <si>
    <t>Lunch - NZ Museum Trust</t>
  </si>
  <si>
    <t>Chair - NZ Memorial Museum Trust</t>
  </si>
  <si>
    <t>Opening night of Gloria  - A Triple Bill</t>
  </si>
  <si>
    <t>Reception on board USCG Cutter Polar Star</t>
  </si>
  <si>
    <t>Charge d'Affaires, Thai Embassy</t>
  </si>
  <si>
    <t>Charge d'Affaires, US Embassy</t>
  </si>
  <si>
    <t>Stakeholder function</t>
  </si>
  <si>
    <t>Dairy Environment Leaders</t>
  </si>
  <si>
    <t>Farewell function - British High Commissioner</t>
  </si>
  <si>
    <t>Reception - birthday - Emperor of Japan</t>
  </si>
  <si>
    <t>Beijing/Wellington Sister City relationship</t>
  </si>
  <si>
    <t>Chamber Music Concert - Sister City relationship</t>
  </si>
  <si>
    <t>Thai Anniversary - Diplomatic Relations</t>
  </si>
  <si>
    <t>Thai Ambassador</t>
  </si>
  <si>
    <t>Cocktail function</t>
  </si>
  <si>
    <t>Qantas Group</t>
  </si>
  <si>
    <t>Italian National Day</t>
  </si>
  <si>
    <t>Italian Ambassador</t>
  </si>
  <si>
    <t>Dinner with Australian of the Year</t>
  </si>
  <si>
    <t>Hosting Australian counterparts from the Department of the Prime Minister and Cabinet, Department of Finance, Australian High Commissioner</t>
  </si>
  <si>
    <t>Dinner for nine attendees</t>
  </si>
  <si>
    <t>Shed 5 Restaurant, Wellington</t>
  </si>
  <si>
    <t>Dinner - pre ANZLM</t>
  </si>
  <si>
    <t>25 year anniversary function</t>
  </si>
  <si>
    <t>Business NZ</t>
  </si>
  <si>
    <t>Parliamentary Reception</t>
  </si>
  <si>
    <t>Air New Zealand</t>
  </si>
  <si>
    <t>Dinner</t>
  </si>
  <si>
    <t>Air NZ dinner - Women's Refuge and Homeless Women's Trust</t>
  </si>
  <si>
    <t>Peranakan Porcelain coasters and spoons</t>
  </si>
  <si>
    <t>Singapore PM</t>
  </si>
  <si>
    <t>Puerh Tea Cake and Raw Sheng Goartea</t>
  </si>
  <si>
    <t>Ette Tea Kebaya tea blend</t>
  </si>
  <si>
    <t>Leo Yip, Civil Service Head, Singapore</t>
  </si>
  <si>
    <t>Tea bags and coffee</t>
  </si>
  <si>
    <t>Rwandan High Commissioner</t>
  </si>
  <si>
    <t>Gift register completed.  Gift placed in staff kitchen for staff to use</t>
  </si>
  <si>
    <t>Booking fees</t>
  </si>
  <si>
    <t>Multiple</t>
  </si>
  <si>
    <t>Travel Agency booking fees including exchange fees (all international trips for the year)</t>
  </si>
  <si>
    <t>Travel Agency booking fees including exchange fees (all domestic trips for the year)</t>
  </si>
  <si>
    <t>Uber accommodation to PM meeting</t>
  </si>
  <si>
    <t>Uber accommodation to Auckland airport</t>
  </si>
  <si>
    <t>Uber Wellington airport to home</t>
  </si>
  <si>
    <t>Trip cancelled outside of motel cancellation policy for Waitangi</t>
  </si>
  <si>
    <t>Uber</t>
  </si>
  <si>
    <t>Uber Wellington - reception at Australian High Commission - Central Agency Heads</t>
  </si>
  <si>
    <t>Uber Wellington - reception at Australian High Commission- Central Agency Heads</t>
  </si>
  <si>
    <t>Taxi to Forum venue</t>
  </si>
  <si>
    <t>Taxis to and from hotel</t>
  </si>
  <si>
    <t xml:space="preserve">Cellphone and data subscription </t>
  </si>
  <si>
    <t>Visa for travel into the United Kingdom</t>
  </si>
  <si>
    <t>ETA UK</t>
  </si>
  <si>
    <t>United Kingdom</t>
  </si>
  <si>
    <t>Security meeting and PM meeting</t>
  </si>
  <si>
    <t xml:space="preserve">Security meeting </t>
  </si>
  <si>
    <t xml:space="preserve">Meetings in Queenstown </t>
  </si>
  <si>
    <t>Dinner Wellington on a Plate event - Australian High Commission</t>
  </si>
  <si>
    <t>Brookfiend Corporation</t>
  </si>
  <si>
    <t>Working lunch - Queenstown</t>
  </si>
  <si>
    <t>Rod Drury</t>
  </si>
  <si>
    <t xml:space="preserve">Meetings in Auckland - ASB CE and DPMC staff </t>
  </si>
  <si>
    <t>Meeting with Australian counterparts - PM&amp;C and Treasury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</si>
</sst>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_);[Red]\(&quot;$&quot;#,##0\)"/>
    <numFmt numFmtId="165" formatCode="&quot;$&quot;#,##0.00_);[Red]\(&quot;$&quot;#,##0.00\)"/>
    <numFmt numFmtId="166" formatCode="_(&quot;$&quot;* #,##0.00_);_(&quot;$&quot;* \(#,##0.00\);_(&quot;$&quot;* &quot;-&quot;??_);_(@_)"/>
    <numFmt numFmtId="167" formatCode="&quot;$&quot;#,##0.00"/>
    <numFmt numFmtId="168" formatCode="[$-1409]d\ mmmm\ yyyy;@"/>
  </numFmts>
  <fonts count="4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10"/>
      <color theme="1"/>
      <name val="Wingdings"/>
      <charset val="2"/>
    </font>
    <font>
      <sz val="11"/>
      <color theme="1"/>
      <name val="Abadi"/>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9">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3">
    <xf numFmtId="0" fontId="0" fillId="0" borderId="0"/>
    <xf numFmtId="0" fontId="10" fillId="0" borderId="0" applyNumberFormat="0" applyFill="0" applyBorder="0" applyAlignment="0" applyProtection="0"/>
    <xf numFmtId="166" fontId="23" fillId="0" borderId="0" applyFont="0" applyFill="0" applyBorder="0" applyAlignment="0" applyProtection="0"/>
  </cellStyleXfs>
  <cellXfs count="178">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29"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7"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6"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1" fillId="0" borderId="0" xfId="0" applyFont="1"/>
    <xf numFmtId="167"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5" fontId="0" fillId="0" borderId="0" xfId="0" applyNumberFormat="1" applyAlignment="1">
      <alignment wrapText="1"/>
    </xf>
    <xf numFmtId="165" fontId="19" fillId="3" borderId="0" xfId="0" applyNumberFormat="1" applyFont="1" applyFill="1" applyAlignment="1">
      <alignment vertical="center"/>
    </xf>
    <xf numFmtId="165" fontId="21" fillId="0" borderId="4" xfId="2" applyNumberFormat="1" applyFont="1" applyFill="1" applyBorder="1" applyAlignment="1" applyProtection="1">
      <alignment vertical="center" wrapText="1" readingOrder="1"/>
    </xf>
    <xf numFmtId="165" fontId="21" fillId="0" borderId="0" xfId="2" applyNumberFormat="1" applyFont="1" applyFill="1" applyBorder="1" applyAlignment="1" applyProtection="1">
      <alignment vertical="center" wrapText="1" readingOrder="1"/>
    </xf>
    <xf numFmtId="165" fontId="29" fillId="0" borderId="4" xfId="2" applyNumberFormat="1" applyFont="1" applyFill="1" applyBorder="1" applyAlignment="1" applyProtection="1">
      <alignment vertical="center" wrapText="1" readingOrder="1"/>
    </xf>
    <xf numFmtId="165"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0"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2" fillId="3" borderId="0" xfId="0" applyFont="1" applyFill="1" applyAlignment="1">
      <alignment horizontal="center" vertical="center" readingOrder="1"/>
    </xf>
    <xf numFmtId="0" fontId="20" fillId="3" borderId="0" xfId="0" applyFont="1" applyFill="1" applyAlignment="1">
      <alignment vertical="center"/>
    </xf>
    <xf numFmtId="165"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6" fontId="18" fillId="3" borderId="0" xfId="2" applyFont="1" applyFill="1" applyBorder="1" applyAlignment="1" applyProtection="1">
      <alignment horizontal="center" vertical="center" wrapText="1" readingOrder="1"/>
    </xf>
    <xf numFmtId="166"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6"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8" fontId="15" fillId="9" borderId="3" xfId="0" applyNumberFormat="1" applyFont="1" applyFill="1" applyBorder="1" applyAlignment="1" applyProtection="1">
      <alignment vertical="center"/>
      <protection locked="0"/>
    </xf>
    <xf numFmtId="165"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8"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5"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8" fontId="15" fillId="3" borderId="3" xfId="0" applyNumberFormat="1" applyFont="1" applyFill="1" applyBorder="1" applyAlignment="1" applyProtection="1">
      <alignment vertical="center"/>
      <protection locked="0"/>
    </xf>
    <xf numFmtId="165"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7"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7" fontId="32" fillId="3" borderId="0" xfId="0" applyNumberFormat="1" applyFont="1" applyFill="1" applyAlignment="1">
      <alignment horizontal="center" vertical="center" wrapText="1"/>
    </xf>
    <xf numFmtId="168" fontId="15" fillId="10" borderId="3" xfId="0" applyNumberFormat="1" applyFont="1" applyFill="1" applyBorder="1" applyAlignment="1" applyProtection="1">
      <alignment vertical="center"/>
      <protection locked="0"/>
    </xf>
    <xf numFmtId="165"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8"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5"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2" fillId="3" borderId="0" xfId="0" applyFont="1" applyFill="1" applyAlignment="1">
      <alignment horizontal="center" vertical="center" wrapText="1"/>
    </xf>
    <xf numFmtId="0" fontId="35"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8" fillId="0" borderId="0" xfId="0" applyFont="1" applyAlignment="1">
      <alignment wrapText="1"/>
    </xf>
    <xf numFmtId="0" fontId="0" fillId="10" borderId="0" xfId="0" applyFill="1"/>
    <xf numFmtId="0" fontId="0" fillId="10" borderId="0" xfId="0" applyFill="1" applyProtection="1">
      <protection locked="0"/>
    </xf>
    <xf numFmtId="15" fontId="0" fillId="10" borderId="8" xfId="0" applyNumberFormat="1" applyFill="1" applyBorder="1"/>
    <xf numFmtId="2" fontId="0" fillId="10" borderId="8" xfId="0" applyNumberFormat="1" applyFill="1" applyBorder="1"/>
    <xf numFmtId="0" fontId="0" fillId="10" borderId="8" xfId="0" applyFill="1" applyBorder="1"/>
    <xf numFmtId="165" fontId="15" fillId="10" borderId="8" xfId="0" applyNumberFormat="1" applyFont="1" applyFill="1" applyBorder="1" applyAlignment="1" applyProtection="1">
      <alignment vertical="center" wrapText="1"/>
      <protection locked="0"/>
    </xf>
    <xf numFmtId="0" fontId="15" fillId="10" borderId="8" xfId="0" applyFont="1" applyFill="1" applyBorder="1" applyAlignment="1" applyProtection="1">
      <alignment vertical="center" wrapText="1"/>
      <protection locked="0"/>
    </xf>
    <xf numFmtId="15" fontId="15" fillId="10" borderId="8" xfId="0" applyNumberFormat="1" applyFont="1" applyFill="1" applyBorder="1" applyAlignment="1" applyProtection="1">
      <alignment vertical="center"/>
      <protection locked="0"/>
    </xf>
    <xf numFmtId="168" fontId="15" fillId="10" borderId="8" xfId="0" applyNumberFormat="1" applyFont="1" applyFill="1" applyBorder="1" applyAlignment="1" applyProtection="1">
      <alignment vertical="center"/>
      <protection locked="0"/>
    </xf>
    <xf numFmtId="0" fontId="21" fillId="10" borderId="8" xfId="0" applyFont="1" applyFill="1" applyBorder="1" applyAlignment="1" applyProtection="1">
      <alignment vertical="center" wrapText="1"/>
      <protection locked="0"/>
    </xf>
    <xf numFmtId="167" fontId="0" fillId="10" borderId="8" xfId="0" applyNumberFormat="1" applyFill="1" applyBorder="1"/>
    <xf numFmtId="0" fontId="4" fillId="10" borderId="8" xfId="0" applyFont="1" applyFill="1" applyBorder="1"/>
    <xf numFmtId="168" fontId="0" fillId="10" borderId="8" xfId="0" applyNumberFormat="1" applyFill="1" applyBorder="1" applyAlignment="1">
      <alignment horizontal="left"/>
    </xf>
    <xf numFmtId="168" fontId="15" fillId="10" borderId="8" xfId="0" applyNumberFormat="1" applyFont="1" applyFill="1" applyBorder="1" applyAlignment="1" applyProtection="1">
      <alignment horizontal="left" vertical="center"/>
      <protection locked="0"/>
    </xf>
    <xf numFmtId="168" fontId="15" fillId="10" borderId="3" xfId="0" applyNumberFormat="1" applyFont="1" applyFill="1" applyBorder="1" applyAlignment="1" applyProtection="1">
      <alignment horizontal="left" vertical="center"/>
      <protection locked="0"/>
    </xf>
    <xf numFmtId="0" fontId="39" fillId="10" borderId="8" xfId="0" applyFont="1" applyFill="1" applyBorder="1"/>
    <xf numFmtId="0" fontId="4" fillId="10" borderId="0" xfId="0" applyFont="1" applyFill="1" applyProtection="1">
      <protection locked="0"/>
    </xf>
    <xf numFmtId="165" fontId="21" fillId="10" borderId="8" xfId="0" applyNumberFormat="1" applyFont="1" applyFill="1" applyBorder="1" applyAlignment="1" applyProtection="1">
      <alignment vertical="center" wrapText="1"/>
      <protection locked="0"/>
    </xf>
    <xf numFmtId="167" fontId="4" fillId="10" borderId="8" xfId="0" applyNumberFormat="1" applyFont="1" applyFill="1" applyBorder="1"/>
    <xf numFmtId="0" fontId="40" fillId="10" borderId="8" xfId="0" applyFont="1" applyFill="1" applyBorder="1"/>
    <xf numFmtId="164" fontId="0" fillId="10" borderId="8" xfId="0" applyNumberFormat="1" applyFill="1" applyBorder="1" applyAlignment="1">
      <alignment horizontal="left"/>
    </xf>
    <xf numFmtId="0" fontId="0" fillId="10" borderId="8" xfId="0" applyFill="1" applyBorder="1" applyAlignment="1">
      <alignment horizontal="left"/>
    </xf>
    <xf numFmtId="0" fontId="15" fillId="10" borderId="8" xfId="0" applyFont="1" applyFill="1" applyBorder="1" applyAlignment="1" applyProtection="1">
      <alignment horizontal="left" vertical="center" wrapText="1"/>
      <protection locked="0"/>
    </xf>
    <xf numFmtId="0" fontId="4" fillId="10" borderId="8" xfId="0" applyFont="1" applyFill="1" applyBorder="1" applyAlignment="1">
      <alignment horizontal="left"/>
    </xf>
    <xf numFmtId="0" fontId="39" fillId="10" borderId="8" xfId="0" applyFont="1" applyFill="1" applyBorder="1" applyAlignment="1">
      <alignment horizontal="left"/>
    </xf>
    <xf numFmtId="0" fontId="21" fillId="10" borderId="8" xfId="0" applyFont="1" applyFill="1" applyBorder="1" applyAlignment="1" applyProtection="1">
      <alignment horizontal="left" wrapText="1"/>
      <protection locked="0"/>
    </xf>
    <xf numFmtId="167" fontId="4" fillId="10" borderId="0" xfId="0" applyNumberFormat="1" applyFont="1" applyFill="1" applyProtection="1">
      <protection locked="0"/>
    </xf>
    <xf numFmtId="167" fontId="4" fillId="10" borderId="8" xfId="0" applyNumberFormat="1" applyFont="1" applyFill="1" applyBorder="1" applyProtection="1">
      <protection locked="0"/>
    </xf>
    <xf numFmtId="168" fontId="21" fillId="10" borderId="8" xfId="0" applyNumberFormat="1" applyFont="1" applyFill="1" applyBorder="1" applyAlignment="1" applyProtection="1">
      <alignment vertical="center"/>
      <protection locked="0"/>
    </xf>
    <xf numFmtId="0" fontId="14" fillId="10" borderId="2" xfId="0" applyFont="1" applyFill="1" applyBorder="1" applyAlignment="1" applyProtection="1">
      <alignment horizontal="left" vertical="center" wrapText="1" readingOrder="1"/>
      <protection locked="0"/>
    </xf>
    <xf numFmtId="168" fontId="13" fillId="0" borderId="2" xfId="0" applyNumberFormat="1" applyFont="1" applyBorder="1" applyAlignment="1">
      <alignment horizontal="left" vertical="center" wrapText="1" readingOrder="1"/>
    </xf>
    <xf numFmtId="0" fontId="32"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15" fillId="0" borderId="0" xfId="0" applyFont="1" applyAlignment="1">
      <alignment horizontal="center" vertical="center" wrapText="1" readingOrder="1"/>
    </xf>
    <xf numFmtId="0" fontId="13" fillId="0" borderId="6" xfId="0" applyFont="1" applyBorder="1" applyAlignment="1">
      <alignment horizontal="left" vertical="center"/>
    </xf>
    <xf numFmtId="0" fontId="36" fillId="2" borderId="0" xfId="0" applyFont="1" applyFill="1" applyAlignment="1">
      <alignment horizontal="center" vertical="center"/>
    </xf>
    <xf numFmtId="0" fontId="33" fillId="10" borderId="2" xfId="0" applyFont="1" applyFill="1" applyBorder="1" applyAlignment="1" applyProtection="1">
      <alignment horizontal="left" vertical="center" wrapText="1" readingOrder="1"/>
      <protection locked="0"/>
    </xf>
    <xf numFmtId="168" fontId="33" fillId="10" borderId="2" xfId="0" applyNumberFormat="1" applyFont="1" applyFill="1" applyBorder="1" applyAlignment="1" applyProtection="1">
      <alignment horizontal="left" vertical="center" wrapText="1" readingOrder="1"/>
      <protection locked="0"/>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62"/>
  <sheetViews>
    <sheetView topLeftCell="A4" zoomScaleNormal="100" workbookViewId="0">
      <selection activeCell="A13" sqref="A13"/>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103" t="s">
        <v>1</v>
      </c>
    </row>
    <row r="3" spans="1:2" ht="17.25" customHeight="1" x14ac:dyDescent="0.2"/>
    <row r="4" spans="1:2" ht="23.25" customHeight="1" x14ac:dyDescent="0.2">
      <c r="A4" s="125"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69"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5"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x14ac:dyDescent="0.2">
      <c r="A51" s="46" t="s">
        <v>44</v>
      </c>
    </row>
    <row r="52" spans="1:1" ht="17.25" customHeight="1" x14ac:dyDescent="0.2">
      <c r="A52" s="46"/>
    </row>
    <row r="53" spans="1:1" ht="22.5" customHeight="1" x14ac:dyDescent="0.2">
      <c r="A53" s="42" t="s">
        <v>45</v>
      </c>
    </row>
    <row r="54" spans="1:1" ht="32.25" customHeight="1" x14ac:dyDescent="0.2">
      <c r="A54" s="127" t="s">
        <v>46</v>
      </c>
    </row>
    <row r="55" spans="1:1" ht="17.25" customHeight="1" x14ac:dyDescent="0.2">
      <c r="A55" s="50" t="s">
        <v>47</v>
      </c>
    </row>
    <row r="56" spans="1:1" ht="17.25" customHeight="1" x14ac:dyDescent="0.2">
      <c r="A56" s="51" t="s">
        <v>48</v>
      </c>
    </row>
    <row r="57" spans="1:1" ht="17.25" customHeight="1" x14ac:dyDescent="0.2">
      <c r="A57" s="65" t="s">
        <v>49</v>
      </c>
    </row>
    <row r="58" spans="1:1" ht="17.25" customHeight="1" x14ac:dyDescent="0.2">
      <c r="A58" s="126" t="s">
        <v>50</v>
      </c>
    </row>
    <row r="59" spans="1:1" x14ac:dyDescent="0.2"/>
    <row r="61" spans="1:1" hidden="1" x14ac:dyDescent="0.2">
      <c r="A61" s="52"/>
    </row>
    <row r="62" spans="1:1" x14ac:dyDescent="0.2"/>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scale="60" orientation="landscape" r:id="rId7"/>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135" zoomScaleNormal="135" workbookViewId="0">
      <selection activeCell="B7" sqref="B7:F7"/>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69" t="s">
        <v>51</v>
      </c>
      <c r="B1" s="169"/>
      <c r="C1" s="169"/>
      <c r="D1" s="169"/>
      <c r="E1" s="169"/>
      <c r="F1" s="169"/>
      <c r="G1" s="17"/>
      <c r="H1" s="17"/>
      <c r="I1" s="17"/>
      <c r="J1" s="17"/>
      <c r="K1" s="17"/>
    </row>
    <row r="2" spans="1:11" ht="21" customHeight="1" x14ac:dyDescent="0.2">
      <c r="A2" s="3" t="s">
        <v>52</v>
      </c>
      <c r="B2" s="170" t="s">
        <v>171</v>
      </c>
      <c r="C2" s="170"/>
      <c r="D2" s="170"/>
      <c r="E2" s="170"/>
      <c r="F2" s="170"/>
      <c r="G2" s="17"/>
      <c r="H2" s="17"/>
      <c r="I2" s="17"/>
      <c r="J2" s="17"/>
      <c r="K2" s="17"/>
    </row>
    <row r="3" spans="1:11" ht="15.75" x14ac:dyDescent="0.2">
      <c r="A3" s="3" t="s">
        <v>53</v>
      </c>
      <c r="B3" s="170" t="s">
        <v>174</v>
      </c>
      <c r="C3" s="170"/>
      <c r="D3" s="170"/>
      <c r="E3" s="170"/>
      <c r="F3" s="170"/>
      <c r="G3" s="17"/>
      <c r="H3" s="17"/>
      <c r="I3" s="17"/>
      <c r="J3" s="17"/>
      <c r="K3" s="17"/>
    </row>
    <row r="4" spans="1:11" ht="21" customHeight="1" x14ac:dyDescent="0.2">
      <c r="A4" s="3" t="s">
        <v>54</v>
      </c>
      <c r="B4" s="171">
        <v>45839</v>
      </c>
      <c r="C4" s="171"/>
      <c r="D4" s="171"/>
      <c r="E4" s="171"/>
      <c r="F4" s="171"/>
      <c r="G4" s="17"/>
      <c r="H4" s="17"/>
      <c r="I4" s="17"/>
      <c r="J4" s="17"/>
      <c r="K4" s="17"/>
    </row>
    <row r="5" spans="1:11" ht="21" customHeight="1" x14ac:dyDescent="0.2">
      <c r="A5" s="3" t="s">
        <v>55</v>
      </c>
      <c r="B5" s="171">
        <v>46203</v>
      </c>
      <c r="C5" s="171"/>
      <c r="D5" s="171"/>
      <c r="E5" s="171"/>
      <c r="F5" s="171"/>
      <c r="G5" s="17"/>
      <c r="H5" s="17"/>
      <c r="I5" s="17"/>
      <c r="J5" s="17"/>
      <c r="K5" s="17"/>
    </row>
    <row r="6" spans="1:11" ht="21" customHeight="1" x14ac:dyDescent="0.2">
      <c r="A6" s="3" t="s">
        <v>56</v>
      </c>
      <c r="B6" s="168" t="str">
        <f>IF(AND(Travel!B7&lt;&gt;A30,Hospitality!B7&lt;&gt;A30,'All other expenses'!B7&lt;&gt;A30,'Gifts and benefits'!B7&lt;&gt;A30),A31,IF(AND(Travel!B7=A30,Hospitality!B7=A30,'All other expenses'!B7=A30,'Gifts and benefits'!B7=A30),A33,A32))</f>
        <v>Data and totals checked on all sheets</v>
      </c>
      <c r="C6" s="168"/>
      <c r="D6" s="168"/>
      <c r="E6" s="168"/>
      <c r="F6" s="168"/>
      <c r="G6" s="23"/>
      <c r="H6" s="17"/>
      <c r="I6" s="17"/>
      <c r="J6" s="17"/>
      <c r="K6" s="17"/>
    </row>
    <row r="7" spans="1:11" ht="31.5" x14ac:dyDescent="0.2">
      <c r="A7" s="3" t="s">
        <v>57</v>
      </c>
      <c r="B7" s="157" t="s">
        <v>90</v>
      </c>
      <c r="C7" s="157"/>
      <c r="D7" s="157"/>
      <c r="E7" s="157"/>
      <c r="F7" s="157"/>
      <c r="G7" s="23"/>
      <c r="H7" s="17"/>
      <c r="I7" s="17"/>
      <c r="J7" s="17"/>
      <c r="K7" s="17"/>
    </row>
    <row r="8" spans="1:11" ht="25.5" customHeight="1" x14ac:dyDescent="0.2">
      <c r="A8" s="3" t="s">
        <v>59</v>
      </c>
      <c r="B8" s="157" t="s">
        <v>249</v>
      </c>
      <c r="C8" s="157"/>
      <c r="D8" s="157"/>
      <c r="E8" s="157"/>
      <c r="F8" s="157"/>
      <c r="G8" s="23"/>
      <c r="H8" s="17"/>
      <c r="I8" s="17"/>
      <c r="J8" s="17"/>
      <c r="K8" s="17"/>
    </row>
    <row r="9" spans="1:11" ht="66.75" customHeight="1" x14ac:dyDescent="0.2">
      <c r="A9" s="167" t="s">
        <v>61</v>
      </c>
      <c r="B9" s="167"/>
      <c r="C9" s="167"/>
      <c r="D9" s="167"/>
      <c r="E9" s="167"/>
      <c r="F9" s="167"/>
      <c r="G9" s="23"/>
      <c r="H9" s="17"/>
      <c r="I9" s="17"/>
      <c r="J9" s="17"/>
      <c r="K9" s="17"/>
    </row>
    <row r="10" spans="1:11" s="93" customFormat="1" ht="36" customHeight="1" x14ac:dyDescent="0.2">
      <c r="A10" s="87" t="s">
        <v>62</v>
      </c>
      <c r="B10" s="88" t="s">
        <v>63</v>
      </c>
      <c r="C10" s="88" t="s">
        <v>64</v>
      </c>
      <c r="D10" s="89"/>
      <c r="E10" s="90" t="s">
        <v>29</v>
      </c>
      <c r="F10" s="91" t="s">
        <v>65</v>
      </c>
      <c r="G10" s="92"/>
      <c r="H10" s="92"/>
      <c r="I10" s="92"/>
      <c r="J10" s="92"/>
      <c r="K10" s="92"/>
    </row>
    <row r="11" spans="1:11" ht="27.75" customHeight="1" x14ac:dyDescent="0.2">
      <c r="A11" s="8" t="s">
        <v>66</v>
      </c>
      <c r="B11" s="59">
        <f>Travel!B175</f>
        <v>43372.329999999994</v>
      </c>
      <c r="C11" s="66" t="str">
        <f>IF(Travel!B6="",A34,Travel!B6)</f>
        <v>Figures exclude GST</v>
      </c>
      <c r="D11" s="6"/>
      <c r="E11" s="8" t="s">
        <v>67</v>
      </c>
      <c r="F11" s="33">
        <f>'Gifts and benefits'!C86</f>
        <v>56</v>
      </c>
      <c r="G11" s="29"/>
      <c r="H11" s="29"/>
      <c r="I11" s="29"/>
      <c r="J11" s="29"/>
      <c r="K11" s="29"/>
    </row>
    <row r="12" spans="1:11" ht="27.75" customHeight="1" x14ac:dyDescent="0.2">
      <c r="A12" s="8" t="s">
        <v>24</v>
      </c>
      <c r="B12" s="59">
        <f>Hospitality!B25</f>
        <v>618.26</v>
      </c>
      <c r="C12" s="66" t="str">
        <f>IF(Hospitality!B6="",A34,Hospitality!B6)</f>
        <v>Figures exclude GST</v>
      </c>
      <c r="D12" s="6"/>
      <c r="E12" s="8" t="s">
        <v>68</v>
      </c>
      <c r="F12" s="33">
        <f>'Gifts and benefits'!C87</f>
        <v>10</v>
      </c>
      <c r="G12" s="29"/>
      <c r="H12" s="29"/>
      <c r="I12" s="29"/>
      <c r="J12" s="29"/>
      <c r="K12" s="29"/>
    </row>
    <row r="13" spans="1:11" ht="27.75" customHeight="1" x14ac:dyDescent="0.2">
      <c r="A13" s="8" t="s">
        <v>69</v>
      </c>
      <c r="B13" s="59">
        <f>'All other expenses'!B24</f>
        <v>1022.86</v>
      </c>
      <c r="C13" s="66" t="str">
        <f>IF('All other expenses'!B6="",A34,'All other expenses'!B6)</f>
        <v>Figures exclude GST</v>
      </c>
      <c r="D13" s="6"/>
      <c r="E13" s="8" t="s">
        <v>70</v>
      </c>
      <c r="F13" s="33">
        <f>'Gifts and benefits'!C88</f>
        <v>46</v>
      </c>
      <c r="G13" s="17"/>
      <c r="H13" s="17"/>
      <c r="I13" s="17"/>
      <c r="J13" s="17"/>
      <c r="K13" s="17"/>
    </row>
    <row r="14" spans="1:11" ht="12.75" customHeight="1" x14ac:dyDescent="0.2">
      <c r="A14" s="7"/>
      <c r="B14" s="60"/>
      <c r="C14" s="67"/>
      <c r="D14" s="34"/>
      <c r="E14" s="6"/>
      <c r="F14" s="35"/>
      <c r="G14" s="17"/>
      <c r="H14" s="17"/>
      <c r="I14" s="17"/>
      <c r="J14" s="17"/>
      <c r="K14" s="17"/>
    </row>
    <row r="15" spans="1:11" ht="27.75" customHeight="1" x14ac:dyDescent="0.2">
      <c r="A15" s="9" t="s">
        <v>71</v>
      </c>
      <c r="B15" s="72">
        <f>Travel!B64</f>
        <v>33681.619999999995</v>
      </c>
      <c r="C15" s="68" t="str">
        <f>C11</f>
        <v>Figures exclude GST</v>
      </c>
      <c r="D15" s="6"/>
      <c r="E15" s="6"/>
      <c r="F15" s="35"/>
      <c r="G15" s="17"/>
      <c r="H15" s="17"/>
      <c r="I15" s="17"/>
      <c r="J15" s="17"/>
      <c r="K15" s="17"/>
    </row>
    <row r="16" spans="1:11" ht="27.75" customHeight="1" x14ac:dyDescent="0.2">
      <c r="A16" s="9" t="s">
        <v>72</v>
      </c>
      <c r="B16" s="61">
        <f>Travel!B159</f>
        <v>9643.2800000000025</v>
      </c>
      <c r="C16" s="68" t="str">
        <f>C11</f>
        <v>Figures exclude GST</v>
      </c>
      <c r="D16" s="36"/>
      <c r="E16" s="6"/>
      <c r="F16" s="37"/>
      <c r="G16" s="17"/>
      <c r="H16" s="17"/>
      <c r="I16" s="17"/>
      <c r="J16" s="17"/>
      <c r="K16" s="17"/>
    </row>
    <row r="17" spans="1:11" ht="27.75" customHeight="1" x14ac:dyDescent="0.2">
      <c r="A17" s="9" t="s">
        <v>73</v>
      </c>
      <c r="B17" s="61">
        <f>Travel!B173</f>
        <v>47.43</v>
      </c>
      <c r="C17" s="68"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74</v>
      </c>
      <c r="B19" s="19"/>
      <c r="C19" s="17"/>
      <c r="D19" s="17"/>
      <c r="E19" s="17"/>
      <c r="F19" s="17"/>
      <c r="G19" s="17"/>
      <c r="H19" s="17"/>
      <c r="I19" s="17"/>
      <c r="J19" s="17"/>
      <c r="K19" s="17"/>
    </row>
    <row r="20" spans="1:11" x14ac:dyDescent="0.2">
      <c r="A20" s="20" t="s">
        <v>75</v>
      </c>
      <c r="D20" s="17"/>
      <c r="E20" s="17"/>
      <c r="F20" s="17"/>
      <c r="G20" s="17"/>
      <c r="H20" s="17"/>
      <c r="I20" s="17"/>
      <c r="J20" s="17"/>
      <c r="K20" s="17"/>
    </row>
    <row r="21" spans="1:11" ht="12.6" customHeight="1" x14ac:dyDescent="0.2">
      <c r="A21" s="20" t="s">
        <v>76</v>
      </c>
      <c r="D21" s="17"/>
      <c r="E21" s="17"/>
      <c r="F21" s="17"/>
      <c r="G21" s="17"/>
      <c r="H21" s="17"/>
      <c r="I21" s="17"/>
      <c r="J21" s="17"/>
      <c r="K21" s="17"/>
    </row>
    <row r="22" spans="1:11" ht="12.6" customHeight="1" x14ac:dyDescent="0.2">
      <c r="A22" s="20" t="s">
        <v>77</v>
      </c>
      <c r="D22" s="17"/>
      <c r="E22" s="17"/>
      <c r="F22" s="17"/>
      <c r="G22" s="17"/>
      <c r="H22" s="17"/>
      <c r="I22" s="17"/>
      <c r="J22" s="17"/>
      <c r="K22" s="17"/>
    </row>
    <row r="23" spans="1:11" ht="12.6" customHeight="1" x14ac:dyDescent="0.2">
      <c r="A23" s="20" t="s">
        <v>78</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79</v>
      </c>
      <c r="B25" s="13"/>
      <c r="C25" s="13"/>
      <c r="D25" s="13"/>
      <c r="E25" s="13"/>
      <c r="F25" s="13"/>
      <c r="G25" s="17"/>
      <c r="H25" s="17"/>
      <c r="I25" s="17"/>
      <c r="J25" s="17"/>
      <c r="K25" s="17"/>
    </row>
    <row r="26" spans="1:11" ht="12.75" hidden="1" customHeight="1" x14ac:dyDescent="0.2">
      <c r="A26" s="11" t="s">
        <v>80</v>
      </c>
      <c r="B26" s="4"/>
      <c r="C26" s="4"/>
      <c r="D26" s="11"/>
      <c r="E26" s="11"/>
      <c r="F26" s="11"/>
      <c r="G26" s="17"/>
      <c r="H26" s="17"/>
      <c r="I26" s="17"/>
      <c r="J26" s="17"/>
      <c r="K26" s="17"/>
    </row>
    <row r="27" spans="1:11" hidden="1" x14ac:dyDescent="0.2">
      <c r="A27" s="10" t="s">
        <v>81</v>
      </c>
      <c r="B27" s="10"/>
      <c r="C27" s="10"/>
      <c r="D27" s="10"/>
      <c r="E27" s="10"/>
      <c r="F27" s="10"/>
      <c r="G27" s="17"/>
      <c r="H27" s="17"/>
      <c r="I27" s="17"/>
      <c r="J27" s="17"/>
      <c r="K27" s="17"/>
    </row>
    <row r="28" spans="1:11" hidden="1" x14ac:dyDescent="0.2">
      <c r="A28" s="10" t="s">
        <v>82</v>
      </c>
      <c r="B28" s="10"/>
      <c r="C28" s="10"/>
      <c r="D28" s="10"/>
      <c r="E28" s="10"/>
      <c r="F28" s="10"/>
      <c r="G28" s="17"/>
      <c r="H28" s="17"/>
      <c r="I28" s="17"/>
      <c r="J28" s="17"/>
      <c r="K28" s="17"/>
    </row>
    <row r="29" spans="1:11" hidden="1" x14ac:dyDescent="0.2">
      <c r="A29" s="11" t="s">
        <v>83</v>
      </c>
      <c r="B29" s="11"/>
      <c r="C29" s="11"/>
      <c r="D29" s="11"/>
      <c r="E29" s="11"/>
      <c r="F29" s="11"/>
      <c r="G29" s="17"/>
      <c r="H29" s="17"/>
      <c r="I29" s="17"/>
      <c r="J29" s="17"/>
      <c r="K29" s="17"/>
    </row>
    <row r="30" spans="1:11" hidden="1" x14ac:dyDescent="0.2">
      <c r="A30" s="11" t="s">
        <v>84</v>
      </c>
      <c r="B30" s="11"/>
      <c r="C30" s="11"/>
      <c r="D30" s="11"/>
      <c r="E30" s="11"/>
      <c r="F30" s="11"/>
      <c r="G30" s="17"/>
      <c r="H30" s="17"/>
      <c r="I30" s="17"/>
      <c r="J30" s="17"/>
      <c r="K30" s="17"/>
    </row>
    <row r="31" spans="1:11" hidden="1" x14ac:dyDescent="0.2">
      <c r="A31" s="10" t="s">
        <v>85</v>
      </c>
      <c r="B31" s="10"/>
      <c r="C31" s="10"/>
      <c r="D31" s="10"/>
      <c r="E31" s="10"/>
      <c r="F31" s="10"/>
      <c r="G31" s="17"/>
      <c r="H31" s="17"/>
      <c r="I31" s="17"/>
      <c r="J31" s="17"/>
      <c r="K31" s="17"/>
    </row>
    <row r="32" spans="1:11" hidden="1" x14ac:dyDescent="0.2">
      <c r="A32" s="10" t="s">
        <v>86</v>
      </c>
      <c r="B32" s="10"/>
      <c r="C32" s="10"/>
      <c r="D32" s="10"/>
      <c r="E32" s="10"/>
      <c r="F32" s="10"/>
      <c r="G32" s="17"/>
      <c r="H32" s="17"/>
      <c r="I32" s="17"/>
      <c r="J32" s="17"/>
      <c r="K32" s="17"/>
    </row>
    <row r="33" spans="1:11" hidden="1" x14ac:dyDescent="0.2">
      <c r="A33" s="10" t="s">
        <v>87</v>
      </c>
      <c r="B33" s="10"/>
      <c r="C33" s="10"/>
      <c r="D33" s="10"/>
      <c r="E33" s="10"/>
      <c r="F33" s="10"/>
      <c r="G33" s="17"/>
      <c r="H33" s="17"/>
      <c r="I33" s="17"/>
      <c r="J33" s="17"/>
      <c r="K33" s="17"/>
    </row>
    <row r="34" spans="1:11" hidden="1" x14ac:dyDescent="0.2">
      <c r="A34" s="11" t="s">
        <v>88</v>
      </c>
      <c r="B34" s="11"/>
      <c r="C34" s="11"/>
      <c r="D34" s="11"/>
      <c r="E34" s="11"/>
      <c r="F34" s="11"/>
      <c r="G34" s="17"/>
      <c r="H34" s="17"/>
      <c r="I34" s="17"/>
      <c r="J34" s="17"/>
      <c r="K34" s="17"/>
    </row>
    <row r="35" spans="1:11" hidden="1" x14ac:dyDescent="0.2">
      <c r="A35" s="11" t="s">
        <v>89</v>
      </c>
      <c r="B35" s="11"/>
      <c r="C35" s="11"/>
      <c r="D35" s="11"/>
      <c r="E35" s="11"/>
      <c r="F35" s="11"/>
      <c r="G35" s="17"/>
      <c r="H35" s="17"/>
      <c r="I35" s="17"/>
      <c r="J35" s="17"/>
      <c r="K35" s="17"/>
    </row>
    <row r="36" spans="1:11" hidden="1" x14ac:dyDescent="0.2">
      <c r="A36" s="10" t="s">
        <v>58</v>
      </c>
      <c r="B36" s="63"/>
      <c r="C36" s="63"/>
      <c r="D36" s="63"/>
      <c r="E36" s="63"/>
      <c r="F36" s="63"/>
      <c r="G36" s="17"/>
      <c r="H36" s="17"/>
      <c r="I36" s="17"/>
      <c r="J36" s="17"/>
      <c r="K36" s="17"/>
    </row>
    <row r="37" spans="1:11" hidden="1" x14ac:dyDescent="0.2">
      <c r="A37" s="10" t="s">
        <v>90</v>
      </c>
      <c r="B37" s="63"/>
      <c r="C37" s="63"/>
      <c r="D37" s="63"/>
      <c r="E37" s="63"/>
      <c r="F37" s="63"/>
      <c r="G37" s="17"/>
      <c r="H37" s="17"/>
      <c r="I37" s="17"/>
      <c r="J37" s="17"/>
      <c r="K37" s="17"/>
    </row>
    <row r="38" spans="1:11" hidden="1" x14ac:dyDescent="0.2">
      <c r="A38" s="10" t="s">
        <v>60</v>
      </c>
      <c r="B38" s="63"/>
      <c r="C38" s="63"/>
      <c r="D38" s="63"/>
      <c r="E38" s="63"/>
      <c r="F38" s="63"/>
      <c r="G38" s="17"/>
      <c r="H38" s="17"/>
      <c r="I38" s="17"/>
      <c r="J38" s="17"/>
      <c r="K38" s="17"/>
    </row>
    <row r="39" spans="1:11" hidden="1" x14ac:dyDescent="0.2">
      <c r="A39" s="11" t="s">
        <v>91</v>
      </c>
      <c r="B39" s="4"/>
      <c r="C39" s="4"/>
      <c r="D39" s="4"/>
      <c r="E39" s="4"/>
      <c r="F39" s="4"/>
      <c r="G39" s="17"/>
      <c r="H39" s="17"/>
      <c r="I39" s="17"/>
      <c r="J39" s="17"/>
      <c r="K39" s="17"/>
    </row>
    <row r="40" spans="1:11" hidden="1" x14ac:dyDescent="0.2">
      <c r="A40" s="4" t="s">
        <v>92</v>
      </c>
      <c r="B40" s="4"/>
      <c r="C40" s="4"/>
      <c r="D40" s="4"/>
      <c r="E40" s="4"/>
      <c r="F40" s="4"/>
      <c r="G40" s="17"/>
      <c r="H40" s="17"/>
      <c r="I40" s="17"/>
      <c r="J40" s="17"/>
      <c r="K40" s="17"/>
    </row>
    <row r="41" spans="1:11" hidden="1" x14ac:dyDescent="0.2">
      <c r="A41" s="4" t="s">
        <v>93</v>
      </c>
      <c r="B41" s="4"/>
      <c r="C41" s="4"/>
      <c r="D41" s="4"/>
      <c r="E41" s="4"/>
      <c r="F41" s="4"/>
      <c r="G41" s="17"/>
      <c r="H41" s="17"/>
      <c r="I41" s="17"/>
      <c r="J41" s="17"/>
      <c r="K41" s="17"/>
    </row>
    <row r="42" spans="1:11" hidden="1" x14ac:dyDescent="0.2">
      <c r="A42" s="4" t="s">
        <v>94</v>
      </c>
      <c r="B42" s="4"/>
      <c r="C42" s="4"/>
      <c r="D42" s="4"/>
      <c r="E42" s="4"/>
      <c r="F42" s="4"/>
      <c r="G42" s="17"/>
      <c r="H42" s="17"/>
      <c r="I42" s="17"/>
      <c r="J42" s="17"/>
      <c r="K42" s="17"/>
    </row>
    <row r="43" spans="1:11" hidden="1" x14ac:dyDescent="0.2">
      <c r="A43" s="4" t="s">
        <v>95</v>
      </c>
      <c r="B43" s="4"/>
      <c r="C43" s="4"/>
      <c r="D43" s="4"/>
      <c r="E43" s="4"/>
      <c r="F43" s="4"/>
      <c r="G43" s="17"/>
      <c r="H43" s="17"/>
      <c r="I43" s="17"/>
      <c r="J43" s="17"/>
      <c r="K43" s="17"/>
    </row>
    <row r="44" spans="1:11" hidden="1" x14ac:dyDescent="0.2">
      <c r="A44" s="4" t="s">
        <v>96</v>
      </c>
      <c r="B44" s="4"/>
      <c r="C44" s="4"/>
      <c r="D44" s="4"/>
      <c r="E44" s="4"/>
      <c r="F44" s="4"/>
      <c r="G44" s="17"/>
      <c r="H44" s="17"/>
      <c r="I44" s="17"/>
      <c r="J44" s="17"/>
      <c r="K44" s="17"/>
    </row>
    <row r="45" spans="1:11" hidden="1" x14ac:dyDescent="0.2">
      <c r="A45" s="64" t="s">
        <v>97</v>
      </c>
      <c r="B45" s="63"/>
      <c r="C45" s="63"/>
      <c r="D45" s="63"/>
      <c r="E45" s="63"/>
      <c r="F45" s="63"/>
      <c r="G45" s="17"/>
      <c r="H45" s="17"/>
      <c r="I45" s="17"/>
      <c r="J45" s="17"/>
      <c r="K45" s="17"/>
    </row>
    <row r="46" spans="1:11" hidden="1" x14ac:dyDescent="0.2">
      <c r="A46" s="63" t="s">
        <v>98</v>
      </c>
      <c r="B46" s="63"/>
      <c r="C46" s="63"/>
      <c r="D46" s="63"/>
      <c r="E46" s="63"/>
      <c r="F46" s="63"/>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1" t="s">
        <v>99</v>
      </c>
      <c r="B48" s="63"/>
      <c r="C48" s="63"/>
      <c r="D48" s="63"/>
      <c r="E48" s="63"/>
      <c r="F48" s="63"/>
      <c r="G48" s="17"/>
      <c r="H48" s="17"/>
      <c r="I48" s="17"/>
      <c r="J48" s="17"/>
      <c r="K48" s="17"/>
    </row>
    <row r="49" spans="1:11" ht="25.5" hidden="1" x14ac:dyDescent="0.2">
      <c r="A49" s="81" t="s">
        <v>100</v>
      </c>
      <c r="B49" s="63"/>
      <c r="C49" s="63"/>
      <c r="D49" s="63"/>
      <c r="E49" s="63"/>
      <c r="F49" s="63"/>
      <c r="G49" s="17"/>
      <c r="H49" s="17"/>
      <c r="I49" s="17"/>
      <c r="J49" s="17"/>
      <c r="K49" s="17"/>
    </row>
    <row r="50" spans="1:11" ht="25.5" hidden="1" x14ac:dyDescent="0.2">
      <c r="A50" s="82" t="s">
        <v>101</v>
      </c>
      <c r="B50" s="4"/>
      <c r="C50" s="4"/>
      <c r="D50" s="4"/>
      <c r="E50" s="4"/>
      <c r="F50" s="4"/>
      <c r="G50" s="17"/>
      <c r="H50" s="17"/>
      <c r="I50" s="17"/>
      <c r="J50" s="17"/>
      <c r="K50" s="17"/>
    </row>
    <row r="51" spans="1:11" ht="25.5" hidden="1" x14ac:dyDescent="0.2">
      <c r="A51" s="82" t="s">
        <v>102</v>
      </c>
      <c r="B51" s="4"/>
      <c r="C51" s="4"/>
      <c r="D51" s="4"/>
      <c r="E51" s="4"/>
      <c r="F51" s="4"/>
      <c r="G51" s="17"/>
      <c r="H51" s="17"/>
      <c r="I51" s="17"/>
      <c r="J51" s="17"/>
      <c r="K51" s="17"/>
    </row>
    <row r="52" spans="1:11" ht="38.25" hidden="1" x14ac:dyDescent="0.2">
      <c r="A52" s="82" t="s">
        <v>103</v>
      </c>
      <c r="B52" s="74"/>
      <c r="C52" s="74"/>
      <c r="D52" s="74"/>
      <c r="E52" s="11"/>
      <c r="F52" s="11"/>
      <c r="G52" s="17"/>
      <c r="H52" s="17"/>
      <c r="I52" s="17"/>
      <c r="J52" s="17"/>
      <c r="K52" s="17"/>
    </row>
    <row r="53" spans="1:11" hidden="1" x14ac:dyDescent="0.2">
      <c r="A53" s="79" t="s">
        <v>104</v>
      </c>
      <c r="B53" s="73"/>
      <c r="C53" s="73"/>
      <c r="D53" s="73"/>
      <c r="E53" s="10"/>
      <c r="F53" s="10" t="b">
        <v>1</v>
      </c>
      <c r="G53" s="17"/>
      <c r="H53" s="17"/>
      <c r="I53" s="17"/>
      <c r="J53" s="17"/>
      <c r="K53" s="17"/>
    </row>
    <row r="54" spans="1:11" hidden="1" x14ac:dyDescent="0.2">
      <c r="A54" s="80" t="s">
        <v>105</v>
      </c>
      <c r="B54" s="79"/>
      <c r="C54" s="79"/>
      <c r="D54" s="79"/>
      <c r="E54" s="10"/>
      <c r="F54" s="10" t="b">
        <v>0</v>
      </c>
      <c r="G54" s="17"/>
      <c r="H54" s="17"/>
      <c r="I54" s="17"/>
      <c r="J54" s="17"/>
      <c r="K54" s="17"/>
    </row>
    <row r="55" spans="1:11" hidden="1" x14ac:dyDescent="0.2">
      <c r="A55" s="83"/>
      <c r="B55" s="75">
        <f>COUNT(Travel!B12:B35)</f>
        <v>10</v>
      </c>
      <c r="C55" s="75"/>
      <c r="D55" s="75">
        <f>COUNTIF(Travel!D12:D35,"*")</f>
        <v>10</v>
      </c>
      <c r="E55" s="76"/>
      <c r="F55" s="76" t="b">
        <f>MIN(B55,D55)=MAX(B55,D55)</f>
        <v>1</v>
      </c>
      <c r="G55" s="17"/>
      <c r="H55" s="17"/>
      <c r="I55" s="17"/>
      <c r="J55" s="17"/>
      <c r="K55" s="17"/>
    </row>
    <row r="56" spans="1:11" hidden="1" x14ac:dyDescent="0.2">
      <c r="A56" s="83" t="s">
        <v>106</v>
      </c>
      <c r="B56" s="75">
        <f>COUNT(Travel!B15:B158)</f>
        <v>64</v>
      </c>
      <c r="C56" s="75"/>
      <c r="D56" s="75">
        <f>COUNTIF(Travel!D15:D158,"*")</f>
        <v>65</v>
      </c>
      <c r="E56" s="76"/>
      <c r="F56" s="76" t="b">
        <f>MIN(B56,D56)=MAX(B56,D56)</f>
        <v>0</v>
      </c>
    </row>
    <row r="57" spans="1:11" hidden="1" x14ac:dyDescent="0.2">
      <c r="A57" s="84"/>
      <c r="B57" s="75">
        <f>COUNT(Travel!B163:B172)</f>
        <v>2</v>
      </c>
      <c r="C57" s="75"/>
      <c r="D57" s="75">
        <f>COUNTIF(Travel!D163:D172,"*")</f>
        <v>2</v>
      </c>
      <c r="E57" s="76"/>
      <c r="F57" s="76" t="b">
        <f>MIN(B57,D57)=MAX(B57,D57)</f>
        <v>1</v>
      </c>
    </row>
    <row r="58" spans="1:11" hidden="1" x14ac:dyDescent="0.2">
      <c r="A58" s="85" t="s">
        <v>107</v>
      </c>
      <c r="B58" s="77">
        <f>COUNT(Hospitality!B11:B24)</f>
        <v>1</v>
      </c>
      <c r="C58" s="77"/>
      <c r="D58" s="77">
        <f>COUNTIF(Hospitality!D11:D24,"*")</f>
        <v>1</v>
      </c>
      <c r="E58" s="78"/>
      <c r="F58" s="78" t="b">
        <f>MIN(B58,D58)=MAX(B58,D58)</f>
        <v>1</v>
      </c>
    </row>
    <row r="59" spans="1:11" hidden="1" x14ac:dyDescent="0.2">
      <c r="A59" s="86" t="s">
        <v>108</v>
      </c>
      <c r="B59" s="76">
        <f>COUNT('All other expenses'!B11:B23)</f>
        <v>2</v>
      </c>
      <c r="C59" s="76"/>
      <c r="D59" s="76">
        <f>COUNTIF('All other expenses'!D11:D23,"*")</f>
        <v>2</v>
      </c>
      <c r="E59" s="76"/>
      <c r="F59" s="76" t="b">
        <f>MIN(B59,D59)=MAX(B59,D59)</f>
        <v>1</v>
      </c>
    </row>
    <row r="60" spans="1:11" hidden="1" x14ac:dyDescent="0.2">
      <c r="A60" s="85" t="s">
        <v>109</v>
      </c>
      <c r="B60" s="77">
        <f>COUNTIF('Gifts and benefits'!B11:B85,"*")</f>
        <v>56</v>
      </c>
      <c r="C60" s="77">
        <f>COUNTIF('Gifts and benefits'!C11:C85,"*")</f>
        <v>56</v>
      </c>
      <c r="D60" s="77"/>
      <c r="E60" s="77">
        <f>COUNTA('Gifts and benefits'!E11:E85)</f>
        <v>55</v>
      </c>
      <c r="F60" s="78" t="b">
        <f>MIN(B60,C60,E60)=MAX(B60,C60,E60)</f>
        <v>0</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32"/>
  <sheetViews>
    <sheetView topLeftCell="A8" zoomScaleNormal="100" workbookViewId="0">
      <selection activeCell="C21" sqref="C21"/>
    </sheetView>
  </sheetViews>
  <sheetFormatPr defaultColWidth="0" defaultRowHeight="12.75" zeroHeight="1" x14ac:dyDescent="0.2"/>
  <cols>
    <col min="1" max="1" width="35.7109375" customWidth="1"/>
    <col min="2" max="2" width="14.28515625" customWidth="1"/>
    <col min="3" max="3" width="82.28515625" customWidth="1"/>
    <col min="4" max="4" width="50" customWidth="1"/>
    <col min="5" max="5" width="36.28515625" customWidth="1"/>
    <col min="6" max="6" width="37.5703125" customWidth="1"/>
    <col min="7" max="9" width="9.140625" hidden="1" customWidth="1"/>
    <col min="10" max="13" width="0" hidden="1" customWidth="1"/>
    <col min="14" max="16384" width="9.140625" hidden="1"/>
  </cols>
  <sheetData>
    <row r="1" spans="1:6" ht="26.25" customHeight="1" x14ac:dyDescent="0.2">
      <c r="A1" s="160" t="s">
        <v>110</v>
      </c>
      <c r="B1" s="160"/>
      <c r="C1" s="160"/>
      <c r="D1" s="160"/>
      <c r="E1" s="160"/>
      <c r="F1" s="17"/>
    </row>
    <row r="2" spans="1:6" ht="21" customHeight="1" x14ac:dyDescent="0.2">
      <c r="A2" s="3" t="s">
        <v>111</v>
      </c>
      <c r="B2" s="158" t="str">
        <f>'Summary and sign-off'!B2:F2</f>
        <v>Department of the Prime Minister and Cabinet</v>
      </c>
      <c r="C2" s="158"/>
      <c r="D2" s="158"/>
      <c r="E2" s="158"/>
      <c r="F2" s="17"/>
    </row>
    <row r="3" spans="1:6" ht="31.5" x14ac:dyDescent="0.2">
      <c r="A3" s="3" t="s">
        <v>112</v>
      </c>
      <c r="B3" s="158" t="str">
        <f>'Summary and sign-off'!B3:F3</f>
        <v>Ben King</v>
      </c>
      <c r="C3" s="158"/>
      <c r="D3" s="158"/>
      <c r="E3" s="158"/>
      <c r="F3" s="17"/>
    </row>
    <row r="4" spans="1:6" ht="21" customHeight="1" x14ac:dyDescent="0.2">
      <c r="A4" s="3" t="s">
        <v>113</v>
      </c>
      <c r="B4" s="158">
        <f>'Summary and sign-off'!B4:F4</f>
        <v>45839</v>
      </c>
      <c r="C4" s="158"/>
      <c r="D4" s="158"/>
      <c r="E4" s="158"/>
      <c r="F4" s="17"/>
    </row>
    <row r="5" spans="1:6" ht="21" customHeight="1" x14ac:dyDescent="0.2">
      <c r="A5" s="3" t="s">
        <v>114</v>
      </c>
      <c r="B5" s="158">
        <f>'Summary and sign-off'!B5:F5</f>
        <v>46203</v>
      </c>
      <c r="C5" s="158"/>
      <c r="D5" s="158"/>
      <c r="E5" s="158"/>
      <c r="F5" s="17"/>
    </row>
    <row r="6" spans="1:6" ht="21" customHeight="1" x14ac:dyDescent="0.2">
      <c r="A6" s="3" t="s">
        <v>115</v>
      </c>
      <c r="B6" s="157" t="s">
        <v>82</v>
      </c>
      <c r="C6" s="157"/>
      <c r="D6" s="157"/>
      <c r="E6" s="157"/>
      <c r="F6" s="17"/>
    </row>
    <row r="7" spans="1:6" ht="21" customHeight="1" x14ac:dyDescent="0.2">
      <c r="A7" s="3" t="s">
        <v>56</v>
      </c>
      <c r="B7" s="157" t="s">
        <v>84</v>
      </c>
      <c r="C7" s="157"/>
      <c r="D7" s="157"/>
      <c r="E7" s="157"/>
      <c r="F7" s="17"/>
    </row>
    <row r="8" spans="1:6" ht="36" customHeight="1" x14ac:dyDescent="0.2">
      <c r="A8" s="162" t="s">
        <v>116</v>
      </c>
      <c r="B8" s="163"/>
      <c r="C8" s="163"/>
      <c r="D8" s="163"/>
      <c r="E8" s="163"/>
      <c r="F8" s="19"/>
    </row>
    <row r="9" spans="1:6" ht="36" customHeight="1" x14ac:dyDescent="0.2">
      <c r="A9" s="164" t="s">
        <v>117</v>
      </c>
      <c r="B9" s="165"/>
      <c r="C9" s="165"/>
      <c r="D9" s="165"/>
      <c r="E9" s="165"/>
      <c r="F9" s="19"/>
    </row>
    <row r="10" spans="1:6" ht="24.75" customHeight="1" x14ac:dyDescent="0.2">
      <c r="A10" s="161" t="s">
        <v>118</v>
      </c>
      <c r="B10" s="166"/>
      <c r="C10" s="161"/>
      <c r="D10" s="161"/>
      <c r="E10" s="161"/>
      <c r="F10" s="29"/>
    </row>
    <row r="11" spans="1:6" ht="28.5" customHeight="1" x14ac:dyDescent="0.2">
      <c r="A11" s="24" t="s">
        <v>119</v>
      </c>
      <c r="B11" s="24" t="s">
        <v>120</v>
      </c>
      <c r="C11" s="24" t="s">
        <v>121</v>
      </c>
      <c r="D11" s="24" t="s">
        <v>122</v>
      </c>
      <c r="E11" s="24" t="s">
        <v>123</v>
      </c>
      <c r="F11" s="30"/>
    </row>
    <row r="12" spans="1:6" s="2" customFormat="1" x14ac:dyDescent="0.2">
      <c r="A12" s="136" t="s">
        <v>183</v>
      </c>
      <c r="B12" s="133"/>
      <c r="C12" s="137" t="s">
        <v>223</v>
      </c>
      <c r="D12" s="134"/>
      <c r="E12" s="134" t="s">
        <v>224</v>
      </c>
      <c r="F12" s="1"/>
    </row>
    <row r="13" spans="1:6" s="2" customFormat="1" x14ac:dyDescent="0.2">
      <c r="A13" s="136"/>
      <c r="B13" s="133"/>
      <c r="C13" s="137"/>
      <c r="D13" s="134"/>
      <c r="E13" s="134"/>
      <c r="F13" s="1"/>
    </row>
    <row r="14" spans="1:6" s="2" customFormat="1" ht="38.25" x14ac:dyDescent="0.2">
      <c r="A14" s="136"/>
      <c r="B14" s="133">
        <v>15202.15</v>
      </c>
      <c r="C14" s="134"/>
      <c r="D14" s="134" t="s">
        <v>184</v>
      </c>
      <c r="E14" s="134"/>
      <c r="F14" s="1"/>
    </row>
    <row r="15" spans="1:6" s="2" customFormat="1" x14ac:dyDescent="0.2">
      <c r="A15" s="136"/>
      <c r="B15" s="133">
        <v>4437</v>
      </c>
      <c r="C15" s="132"/>
      <c r="D15" s="134" t="s">
        <v>178</v>
      </c>
      <c r="E15" s="134" t="s">
        <v>185</v>
      </c>
      <c r="F15" s="1"/>
    </row>
    <row r="16" spans="1:6" s="2" customFormat="1" x14ac:dyDescent="0.2">
      <c r="A16" s="156"/>
      <c r="B16" s="133">
        <v>97.55</v>
      </c>
      <c r="C16" s="132"/>
      <c r="D16" s="134" t="s">
        <v>186</v>
      </c>
      <c r="E16" s="134" t="s">
        <v>185</v>
      </c>
      <c r="F16" s="1"/>
    </row>
    <row r="17" spans="1:6" s="2" customFormat="1" x14ac:dyDescent="0.2">
      <c r="A17" s="136"/>
      <c r="B17" s="133">
        <v>73.19</v>
      </c>
      <c r="C17" s="132"/>
      <c r="D17" s="134" t="s">
        <v>187</v>
      </c>
      <c r="E17" s="134" t="s">
        <v>185</v>
      </c>
      <c r="F17" s="1"/>
    </row>
    <row r="18" spans="1:6" s="2" customFormat="1" x14ac:dyDescent="0.2">
      <c r="A18" s="136"/>
      <c r="B18" s="133">
        <v>27.53</v>
      </c>
      <c r="C18" s="134"/>
      <c r="D18" s="134" t="s">
        <v>189</v>
      </c>
      <c r="E18" s="134" t="s">
        <v>172</v>
      </c>
      <c r="F18" s="1"/>
    </row>
    <row r="19" spans="1:6" s="2" customFormat="1" x14ac:dyDescent="0.2">
      <c r="A19" s="136"/>
      <c r="B19" s="145"/>
      <c r="C19" s="137"/>
      <c r="D19" s="134"/>
      <c r="E19" s="134"/>
      <c r="F19" s="1"/>
    </row>
    <row r="20" spans="1:6" s="2" customFormat="1" x14ac:dyDescent="0.2">
      <c r="A20" s="136"/>
      <c r="B20" s="145"/>
      <c r="C20" s="137"/>
      <c r="D20" s="134"/>
      <c r="E20" s="134"/>
      <c r="F20" s="1"/>
    </row>
    <row r="21" spans="1:6" s="2" customFormat="1" x14ac:dyDescent="0.2">
      <c r="A21" s="136" t="s">
        <v>188</v>
      </c>
      <c r="B21" s="133"/>
      <c r="C21" s="137" t="s">
        <v>377</v>
      </c>
      <c r="D21" s="134"/>
      <c r="E21" s="134" t="s">
        <v>225</v>
      </c>
      <c r="F21" s="1"/>
    </row>
    <row r="22" spans="1:6" s="2" customFormat="1" x14ac:dyDescent="0.2">
      <c r="A22" s="136"/>
      <c r="B22" s="133"/>
      <c r="C22" s="137"/>
      <c r="D22" s="134"/>
      <c r="E22" s="134"/>
      <c r="F22" s="1"/>
    </row>
    <row r="23" spans="1:6" s="2" customFormat="1" x14ac:dyDescent="0.2">
      <c r="A23" s="136"/>
      <c r="B23" s="133">
        <v>2278</v>
      </c>
      <c r="C23" s="134"/>
      <c r="D23" s="134" t="s">
        <v>181</v>
      </c>
      <c r="E23" s="134"/>
      <c r="F23" s="1"/>
    </row>
    <row r="24" spans="1:6" s="2" customFormat="1" x14ac:dyDescent="0.2">
      <c r="A24" s="136"/>
      <c r="B24" s="133">
        <v>533</v>
      </c>
      <c r="C24" s="132"/>
      <c r="D24" s="134" t="s">
        <v>178</v>
      </c>
      <c r="E24" s="134" t="s">
        <v>177</v>
      </c>
      <c r="F24" s="1"/>
    </row>
    <row r="25" spans="1:6" s="2" customFormat="1" x14ac:dyDescent="0.2">
      <c r="A25" s="136"/>
      <c r="B25" s="133">
        <v>25.64</v>
      </c>
      <c r="C25" s="132"/>
      <c r="D25" s="134" t="s">
        <v>190</v>
      </c>
      <c r="E25" s="134" t="s">
        <v>172</v>
      </c>
      <c r="F25" s="1"/>
    </row>
    <row r="26" spans="1:6" s="2" customFormat="1" x14ac:dyDescent="0.2">
      <c r="A26" s="136"/>
      <c r="B26" s="133">
        <v>24.28</v>
      </c>
      <c r="C26" s="132"/>
      <c r="D26" s="134" t="s">
        <v>191</v>
      </c>
      <c r="E26" s="134" t="s">
        <v>177</v>
      </c>
      <c r="F26" s="1"/>
    </row>
    <row r="27" spans="1:6" s="2" customFormat="1" x14ac:dyDescent="0.2">
      <c r="A27" s="136"/>
      <c r="B27" s="133">
        <v>23.61</v>
      </c>
      <c r="C27" s="134"/>
      <c r="D27" s="134" t="s">
        <v>180</v>
      </c>
      <c r="E27" s="134" t="s">
        <v>172</v>
      </c>
      <c r="F27" s="1"/>
    </row>
    <row r="28" spans="1:6" s="2" customFormat="1" x14ac:dyDescent="0.2">
      <c r="A28" s="136"/>
      <c r="B28" s="145"/>
      <c r="C28" s="137"/>
      <c r="D28" s="134"/>
      <c r="E28" s="134"/>
      <c r="F28" s="1"/>
    </row>
    <row r="29" spans="1:6" s="2" customFormat="1" x14ac:dyDescent="0.2">
      <c r="A29" s="136"/>
      <c r="B29" s="133"/>
      <c r="C29" s="137"/>
      <c r="D29" s="134"/>
      <c r="E29" s="134"/>
      <c r="F29" s="1"/>
    </row>
    <row r="30" spans="1:6" s="2" customFormat="1" x14ac:dyDescent="0.2">
      <c r="A30" s="136" t="s">
        <v>211</v>
      </c>
      <c r="B30" s="133"/>
      <c r="C30" s="137" t="s">
        <v>219</v>
      </c>
      <c r="D30" s="134"/>
      <c r="E30" s="134" t="s">
        <v>212</v>
      </c>
      <c r="F30" s="1"/>
    </row>
    <row r="31" spans="1:6" s="2" customFormat="1" x14ac:dyDescent="0.2">
      <c r="A31" s="136"/>
      <c r="B31" s="133"/>
      <c r="C31" s="132"/>
      <c r="D31" s="134"/>
      <c r="E31" s="134"/>
      <c r="F31" s="1"/>
    </row>
    <row r="32" spans="1:6" s="2" customFormat="1" x14ac:dyDescent="0.2">
      <c r="A32" s="136"/>
      <c r="B32" s="145"/>
      <c r="C32" s="139"/>
      <c r="D32" s="134"/>
      <c r="E32" s="134"/>
      <c r="F32" s="1"/>
    </row>
    <row r="33" spans="1:6" s="2" customFormat="1" x14ac:dyDescent="0.2">
      <c r="A33" s="136"/>
      <c r="B33" s="133"/>
      <c r="C33" s="132"/>
      <c r="D33" s="134"/>
      <c r="E33" s="134"/>
      <c r="F33" s="1"/>
    </row>
    <row r="34" spans="1:6" s="2" customFormat="1" x14ac:dyDescent="0.2">
      <c r="A34" s="136" t="s">
        <v>222</v>
      </c>
      <c r="B34" s="133"/>
      <c r="C34" s="139" t="s">
        <v>220</v>
      </c>
      <c r="D34" s="134"/>
      <c r="E34" s="134" t="s">
        <v>221</v>
      </c>
      <c r="F34" s="1"/>
    </row>
    <row r="35" spans="1:6" s="2" customFormat="1" x14ac:dyDescent="0.2">
      <c r="A35" s="136"/>
      <c r="B35" s="133"/>
      <c r="C35" s="132"/>
      <c r="D35" s="134"/>
      <c r="E35" s="134"/>
      <c r="F35" s="1"/>
    </row>
    <row r="36" spans="1:6" s="2" customFormat="1" x14ac:dyDescent="0.2">
      <c r="A36" s="136"/>
      <c r="B36" s="133">
        <v>3785.1</v>
      </c>
      <c r="C36" s="132"/>
      <c r="D36" s="134" t="s">
        <v>236</v>
      </c>
      <c r="E36" s="134"/>
      <c r="F36" s="1"/>
    </row>
    <row r="37" spans="1:6" s="2" customFormat="1" x14ac:dyDescent="0.2">
      <c r="A37" s="136"/>
      <c r="B37" s="133">
        <v>1584.48</v>
      </c>
      <c r="C37" s="132"/>
      <c r="D37" s="134" t="s">
        <v>237</v>
      </c>
      <c r="E37" s="134" t="s">
        <v>221</v>
      </c>
      <c r="F37" s="1"/>
    </row>
    <row r="38" spans="1:6" s="2" customFormat="1" x14ac:dyDescent="0.2">
      <c r="A38" s="136"/>
      <c r="B38" s="133">
        <v>56.9</v>
      </c>
      <c r="C38" s="132"/>
      <c r="D38" s="134" t="s">
        <v>363</v>
      </c>
      <c r="E38" s="134" t="s">
        <v>221</v>
      </c>
      <c r="F38" s="1"/>
    </row>
    <row r="39" spans="1:6" s="2" customFormat="1" x14ac:dyDescent="0.2">
      <c r="A39" s="136"/>
      <c r="B39" s="133">
        <v>29.44</v>
      </c>
      <c r="C39" s="132"/>
      <c r="D39" s="134" t="s">
        <v>364</v>
      </c>
      <c r="E39" s="134" t="s">
        <v>221</v>
      </c>
      <c r="F39" s="1"/>
    </row>
    <row r="40" spans="1:6" s="2" customFormat="1" x14ac:dyDescent="0.2">
      <c r="A40" s="136"/>
      <c r="B40" s="133">
        <v>21.3</v>
      </c>
      <c r="C40" s="134"/>
      <c r="D40" s="134" t="s">
        <v>179</v>
      </c>
      <c r="E40" s="134" t="s">
        <v>172</v>
      </c>
      <c r="F40" s="1"/>
    </row>
    <row r="41" spans="1:6" s="2" customFormat="1" x14ac:dyDescent="0.2">
      <c r="A41" s="136"/>
      <c r="B41" s="145"/>
      <c r="C41" s="137"/>
      <c r="D41" s="134"/>
      <c r="E41" s="134"/>
      <c r="F41" s="1"/>
    </row>
    <row r="42" spans="1:6" s="2" customFormat="1" x14ac:dyDescent="0.2">
      <c r="A42" s="136"/>
      <c r="B42" s="133"/>
      <c r="C42" s="132"/>
      <c r="D42" s="134"/>
      <c r="E42" s="134"/>
      <c r="F42" s="1"/>
    </row>
    <row r="43" spans="1:6" s="2" customFormat="1" x14ac:dyDescent="0.2">
      <c r="A43" s="136" t="s">
        <v>242</v>
      </c>
      <c r="B43" s="133"/>
      <c r="C43" s="137" t="s">
        <v>240</v>
      </c>
      <c r="D43" s="134"/>
      <c r="E43" s="134" t="s">
        <v>241</v>
      </c>
      <c r="F43" s="1"/>
    </row>
    <row r="44" spans="1:6" s="2" customFormat="1" ht="15" x14ac:dyDescent="0.25">
      <c r="A44" s="136"/>
      <c r="B44" s="133"/>
      <c r="C44" s="147"/>
      <c r="D44" s="134"/>
      <c r="E44" s="134"/>
      <c r="F44" s="1"/>
    </row>
    <row r="45" spans="1:6" s="2" customFormat="1" x14ac:dyDescent="0.2">
      <c r="A45" s="136"/>
      <c r="B45" s="133">
        <v>441.99</v>
      </c>
      <c r="C45" s="132"/>
      <c r="D45" s="134" t="s">
        <v>239</v>
      </c>
      <c r="E45" s="134"/>
      <c r="F45" s="1"/>
    </row>
    <row r="46" spans="1:6" s="2" customFormat="1" x14ac:dyDescent="0.2">
      <c r="A46" s="136"/>
      <c r="B46" s="133">
        <v>3025.84</v>
      </c>
      <c r="C46" s="132"/>
      <c r="D46" s="134" t="s">
        <v>243</v>
      </c>
      <c r="E46" s="134"/>
      <c r="F46" s="1"/>
    </row>
    <row r="47" spans="1:6" s="2" customFormat="1" x14ac:dyDescent="0.2">
      <c r="A47" s="136"/>
      <c r="B47" s="133">
        <v>654.13</v>
      </c>
      <c r="C47" s="132"/>
      <c r="D47" s="134" t="s">
        <v>244</v>
      </c>
      <c r="E47" s="134" t="s">
        <v>207</v>
      </c>
      <c r="F47" s="1"/>
    </row>
    <row r="48" spans="1:6" s="2" customFormat="1" x14ac:dyDescent="0.2">
      <c r="A48" s="136"/>
      <c r="B48" s="133">
        <v>25.44</v>
      </c>
      <c r="C48" s="132"/>
      <c r="D48" s="134" t="s">
        <v>228</v>
      </c>
      <c r="E48" s="134" t="s">
        <v>172</v>
      </c>
      <c r="F48" s="1"/>
    </row>
    <row r="49" spans="1:6" s="2" customFormat="1" x14ac:dyDescent="0.2">
      <c r="A49" s="136"/>
      <c r="B49" s="133">
        <v>49.47</v>
      </c>
      <c r="C49" s="132"/>
      <c r="D49" s="134" t="s">
        <v>245</v>
      </c>
      <c r="E49" s="134" t="s">
        <v>207</v>
      </c>
      <c r="F49" s="1"/>
    </row>
    <row r="50" spans="1:6" s="2" customFormat="1" x14ac:dyDescent="0.2">
      <c r="A50" s="136"/>
      <c r="B50" s="133">
        <v>8.4499999999999993</v>
      </c>
      <c r="C50" s="132"/>
      <c r="D50" s="134" t="s">
        <v>246</v>
      </c>
      <c r="E50" s="134" t="s">
        <v>207</v>
      </c>
      <c r="F50" s="1"/>
    </row>
    <row r="51" spans="1:6" s="2" customFormat="1" x14ac:dyDescent="0.2">
      <c r="A51" s="136"/>
      <c r="B51" s="133">
        <v>19.73</v>
      </c>
      <c r="C51" s="134"/>
      <c r="D51" s="134" t="s">
        <v>247</v>
      </c>
      <c r="E51" s="134" t="s">
        <v>207</v>
      </c>
      <c r="F51" s="1"/>
    </row>
    <row r="52" spans="1:6" s="2" customFormat="1" x14ac:dyDescent="0.2">
      <c r="A52" s="136"/>
      <c r="B52" s="133">
        <v>23.3</v>
      </c>
      <c r="C52" s="134"/>
      <c r="D52" s="134" t="s">
        <v>180</v>
      </c>
      <c r="E52" s="134" t="s">
        <v>172</v>
      </c>
      <c r="F52" s="1"/>
    </row>
    <row r="53" spans="1:6" s="2" customFormat="1" x14ac:dyDescent="0.2">
      <c r="A53" s="136"/>
      <c r="B53" s="133">
        <v>84.55</v>
      </c>
      <c r="C53" s="137"/>
      <c r="D53" s="134" t="s">
        <v>248</v>
      </c>
      <c r="E53" s="134" t="s">
        <v>207</v>
      </c>
      <c r="F53" s="1"/>
    </row>
    <row r="54" spans="1:6" s="2" customFormat="1" x14ac:dyDescent="0.2">
      <c r="A54" s="137"/>
      <c r="B54" s="145"/>
      <c r="C54" s="137"/>
      <c r="D54" s="134"/>
      <c r="E54" s="134"/>
      <c r="F54" s="1"/>
    </row>
    <row r="55" spans="1:6" x14ac:dyDescent="0.2">
      <c r="A55" s="136"/>
      <c r="B55" s="133"/>
      <c r="C55" s="143"/>
      <c r="D55" s="134"/>
      <c r="E55" s="134"/>
    </row>
    <row r="56" spans="1:6" s="2" customFormat="1" ht="25.5" x14ac:dyDescent="0.2">
      <c r="A56" s="136"/>
      <c r="B56" s="145">
        <v>1149.55</v>
      </c>
      <c r="C56" s="137" t="s">
        <v>354</v>
      </c>
      <c r="D56" s="134" t="s">
        <v>352</v>
      </c>
      <c r="E56" s="134" t="s">
        <v>353</v>
      </c>
      <c r="F56" s="1"/>
    </row>
    <row r="57" spans="1:6" s="2" customFormat="1" x14ac:dyDescent="0.2">
      <c r="A57" s="136"/>
      <c r="B57" s="133"/>
      <c r="C57" s="143"/>
      <c r="D57" s="134"/>
      <c r="E57" s="134"/>
      <c r="F57" s="1"/>
    </row>
    <row r="58" spans="1:6" s="2" customFormat="1" x14ac:dyDescent="0.2">
      <c r="A58" s="136"/>
      <c r="B58" s="133"/>
      <c r="C58" s="143"/>
      <c r="D58" s="134"/>
      <c r="E58" s="134"/>
      <c r="F58" s="1"/>
    </row>
    <row r="59" spans="1:6" s="2" customFormat="1" x14ac:dyDescent="0.2">
      <c r="A59" s="136"/>
      <c r="B59" s="133"/>
      <c r="C59" s="143"/>
      <c r="D59" s="134"/>
      <c r="E59" s="134"/>
      <c r="F59" s="1"/>
    </row>
    <row r="60" spans="1:6" s="2" customFormat="1" x14ac:dyDescent="0.2">
      <c r="A60" s="136"/>
      <c r="B60" s="133"/>
      <c r="C60" s="143"/>
      <c r="D60" s="134"/>
      <c r="E60" s="134"/>
      <c r="F60" s="1"/>
    </row>
    <row r="61" spans="1:6" s="2" customFormat="1" x14ac:dyDescent="0.2">
      <c r="A61" s="136"/>
      <c r="B61" s="133"/>
      <c r="C61" s="143"/>
      <c r="D61" s="134"/>
      <c r="E61" s="134"/>
      <c r="F61" s="1"/>
    </row>
    <row r="62" spans="1:6" s="2" customFormat="1" x14ac:dyDescent="0.2">
      <c r="A62" s="136"/>
      <c r="B62" s="133"/>
      <c r="C62" s="134"/>
      <c r="D62" s="134"/>
      <c r="E62" s="134"/>
      <c r="F62" s="1"/>
    </row>
    <row r="63" spans="1:6" s="2" customFormat="1" x14ac:dyDescent="0.2">
      <c r="A63" s="129"/>
      <c r="B63" s="133"/>
      <c r="C63" s="144"/>
      <c r="D63" s="129"/>
      <c r="E63" s="129"/>
      <c r="F63" s="1"/>
    </row>
    <row r="64" spans="1:6" ht="19.5" customHeight="1" x14ac:dyDescent="0.2">
      <c r="A64" s="71" t="s">
        <v>124</v>
      </c>
      <c r="B64" s="72">
        <f>SUM(B14:B63)</f>
        <v>33681.619999999995</v>
      </c>
      <c r="C64" s="124" t="s">
        <v>182</v>
      </c>
      <c r="D64" s="159" t="str">
        <f>IF('Summary and sign-off'!F55='Summary and sign-off'!F54,'Summary and sign-off'!A51,'Summary and sign-off'!A50)</f>
        <v>Check - each entry provides sufficient information</v>
      </c>
      <c r="E64" s="159"/>
      <c r="F64" s="17"/>
    </row>
    <row r="65" spans="1:6" ht="10.5" customHeight="1" x14ac:dyDescent="0.2">
      <c r="A65" s="17"/>
      <c r="B65" s="19"/>
      <c r="C65" s="17"/>
      <c r="D65" s="17"/>
      <c r="E65" s="17"/>
      <c r="F65" s="17"/>
    </row>
    <row r="66" spans="1:6" ht="24.75" customHeight="1" x14ac:dyDescent="0.2">
      <c r="A66" s="161" t="s">
        <v>125</v>
      </c>
      <c r="B66" s="161"/>
      <c r="C66" s="161"/>
      <c r="D66" s="161"/>
      <c r="E66" s="161"/>
      <c r="F66" s="29"/>
    </row>
    <row r="67" spans="1:6" ht="32.450000000000003" customHeight="1" x14ac:dyDescent="0.2">
      <c r="A67" s="24" t="s">
        <v>119</v>
      </c>
      <c r="B67" s="24" t="s">
        <v>63</v>
      </c>
      <c r="C67" s="24" t="s">
        <v>126</v>
      </c>
      <c r="D67" s="24" t="s">
        <v>122</v>
      </c>
      <c r="E67" s="24" t="s">
        <v>123</v>
      </c>
      <c r="F67" s="30"/>
    </row>
    <row r="68" spans="1:6" x14ac:dyDescent="0.2">
      <c r="A68" s="140" t="s">
        <v>197</v>
      </c>
      <c r="B68" s="131"/>
      <c r="C68" s="139" t="s">
        <v>196</v>
      </c>
      <c r="D68" s="132"/>
      <c r="E68" s="132" t="s">
        <v>199</v>
      </c>
    </row>
    <row r="69" spans="1:6" x14ac:dyDescent="0.2">
      <c r="A69" s="140"/>
      <c r="B69" s="131"/>
      <c r="C69" s="139"/>
      <c r="D69" s="132"/>
      <c r="E69" s="132"/>
    </row>
    <row r="70" spans="1:6" x14ac:dyDescent="0.2">
      <c r="A70" s="130"/>
      <c r="B70" s="138">
        <v>592.16999999999996</v>
      </c>
      <c r="C70" s="132"/>
      <c r="D70" s="132" t="s">
        <v>198</v>
      </c>
      <c r="E70" s="132"/>
    </row>
    <row r="71" spans="1:6" x14ac:dyDescent="0.2">
      <c r="A71" s="130"/>
      <c r="B71" s="138">
        <v>28.82</v>
      </c>
      <c r="C71" s="132"/>
      <c r="D71" s="132" t="s">
        <v>200</v>
      </c>
      <c r="E71" s="132" t="s">
        <v>176</v>
      </c>
    </row>
    <row r="72" spans="1:6" x14ac:dyDescent="0.2">
      <c r="A72" s="140"/>
      <c r="B72" s="138">
        <v>153.04</v>
      </c>
      <c r="C72" s="132"/>
      <c r="D72" s="132" t="s">
        <v>237</v>
      </c>
      <c r="E72" s="132" t="s">
        <v>201</v>
      </c>
    </row>
    <row r="73" spans="1:6" x14ac:dyDescent="0.2">
      <c r="A73" s="130"/>
      <c r="B73" s="146"/>
      <c r="C73" s="139"/>
      <c r="D73" s="132"/>
      <c r="E73" s="132"/>
    </row>
    <row r="74" spans="1:6" x14ac:dyDescent="0.2">
      <c r="A74" s="130"/>
      <c r="B74" s="138"/>
      <c r="C74" s="132"/>
      <c r="D74" s="132"/>
      <c r="E74" s="132"/>
    </row>
    <row r="75" spans="1:6" x14ac:dyDescent="0.2">
      <c r="A75" s="130" t="s">
        <v>192</v>
      </c>
      <c r="B75" s="138"/>
      <c r="C75" s="139" t="s">
        <v>205</v>
      </c>
      <c r="D75" s="132"/>
      <c r="E75" s="132" t="s">
        <v>194</v>
      </c>
    </row>
    <row r="76" spans="1:6" x14ac:dyDescent="0.2">
      <c r="A76" s="130"/>
      <c r="B76" s="138"/>
      <c r="C76" s="132"/>
      <c r="D76" s="132"/>
      <c r="E76" s="132"/>
    </row>
    <row r="77" spans="1:6" x14ac:dyDescent="0.2">
      <c r="A77" s="130"/>
      <c r="B77" s="138">
        <v>757</v>
      </c>
      <c r="C77" s="132"/>
      <c r="D77" s="132" t="s">
        <v>193</v>
      </c>
      <c r="E77" s="132"/>
    </row>
    <row r="78" spans="1:6" x14ac:dyDescent="0.2">
      <c r="A78" s="130"/>
      <c r="B78" s="138">
        <v>574.16999999999996</v>
      </c>
      <c r="C78" s="132"/>
      <c r="D78" s="132" t="s">
        <v>237</v>
      </c>
      <c r="E78" s="132" t="s">
        <v>194</v>
      </c>
    </row>
    <row r="79" spans="1:6" x14ac:dyDescent="0.2">
      <c r="A79" s="140"/>
      <c r="B79" s="138">
        <v>23.68</v>
      </c>
      <c r="C79" s="132"/>
      <c r="D79" s="132" t="s">
        <v>179</v>
      </c>
      <c r="E79" s="132" t="s">
        <v>172</v>
      </c>
    </row>
    <row r="80" spans="1:6" x14ac:dyDescent="0.2">
      <c r="A80" s="140"/>
      <c r="B80" s="138">
        <v>21.73</v>
      </c>
      <c r="C80" s="132"/>
      <c r="D80" s="132" t="s">
        <v>195</v>
      </c>
      <c r="E80" s="132" t="s">
        <v>194</v>
      </c>
    </row>
    <row r="81" spans="1:6" x14ac:dyDescent="0.2">
      <c r="A81" s="130"/>
      <c r="B81" s="138">
        <v>23.91</v>
      </c>
      <c r="C81" s="132"/>
      <c r="D81" s="132" t="s">
        <v>180</v>
      </c>
      <c r="E81" s="132" t="s">
        <v>172</v>
      </c>
    </row>
    <row r="82" spans="1:6" x14ac:dyDescent="0.2">
      <c r="A82" s="130"/>
      <c r="B82" s="146"/>
      <c r="C82" s="139"/>
      <c r="D82" s="132"/>
      <c r="E82" s="132"/>
    </row>
    <row r="83" spans="1:6" x14ac:dyDescent="0.2">
      <c r="A83" s="130"/>
      <c r="B83" s="138"/>
      <c r="C83" s="132"/>
      <c r="D83" s="132"/>
      <c r="E83" s="132"/>
    </row>
    <row r="84" spans="1:6" x14ac:dyDescent="0.2">
      <c r="A84" s="130"/>
      <c r="B84" s="138"/>
      <c r="C84" s="132"/>
      <c r="D84" s="132"/>
      <c r="E84" s="132"/>
    </row>
    <row r="85" spans="1:6" s="2" customFormat="1" x14ac:dyDescent="0.2">
      <c r="A85" s="136" t="s">
        <v>202</v>
      </c>
      <c r="B85" s="133"/>
      <c r="C85" s="139" t="s">
        <v>369</v>
      </c>
      <c r="D85" s="132"/>
      <c r="E85" s="134" t="s">
        <v>207</v>
      </c>
      <c r="F85" s="1"/>
    </row>
    <row r="86" spans="1:6" s="2" customFormat="1" x14ac:dyDescent="0.2">
      <c r="A86" s="136"/>
      <c r="B86" s="133"/>
      <c r="C86" s="139"/>
      <c r="D86" s="134"/>
      <c r="E86" s="134"/>
      <c r="F86" s="1"/>
    </row>
    <row r="87" spans="1:6" s="2" customFormat="1" x14ac:dyDescent="0.2">
      <c r="A87" s="136"/>
      <c r="B87" s="133">
        <v>832</v>
      </c>
      <c r="C87" s="132"/>
      <c r="D87" s="134" t="s">
        <v>216</v>
      </c>
      <c r="E87" s="134"/>
      <c r="F87" s="1"/>
    </row>
    <row r="88" spans="1:6" s="2" customFormat="1" x14ac:dyDescent="0.2">
      <c r="A88" s="136"/>
      <c r="B88" s="133">
        <v>30.9</v>
      </c>
      <c r="C88" s="132"/>
      <c r="D88" s="134" t="s">
        <v>356</v>
      </c>
      <c r="E88" s="134" t="s">
        <v>201</v>
      </c>
      <c r="F88" s="1"/>
    </row>
    <row r="89" spans="1:6" s="2" customFormat="1" x14ac:dyDescent="0.2">
      <c r="A89" s="136"/>
      <c r="B89" s="133">
        <v>69.3</v>
      </c>
      <c r="C89" s="132"/>
      <c r="D89" s="134" t="s">
        <v>357</v>
      </c>
      <c r="E89" s="134" t="s">
        <v>201</v>
      </c>
      <c r="F89" s="1"/>
    </row>
    <row r="90" spans="1:6" s="2" customFormat="1" x14ac:dyDescent="0.2">
      <c r="A90" s="136"/>
      <c r="B90" s="133">
        <v>37.08</v>
      </c>
      <c r="C90" s="132"/>
      <c r="D90" s="134" t="s">
        <v>358</v>
      </c>
      <c r="E90" s="134" t="s">
        <v>172</v>
      </c>
      <c r="F90" s="1"/>
    </row>
    <row r="91" spans="1:6" x14ac:dyDescent="0.2">
      <c r="A91" s="130"/>
      <c r="B91" s="146"/>
      <c r="C91" s="139"/>
      <c r="D91" s="132"/>
      <c r="E91" s="132"/>
    </row>
    <row r="92" spans="1:6" x14ac:dyDescent="0.2">
      <c r="A92" s="130"/>
      <c r="B92" s="138"/>
      <c r="C92" s="143"/>
      <c r="D92" s="132"/>
      <c r="E92" s="132"/>
    </row>
    <row r="93" spans="1:6" s="2" customFormat="1" x14ac:dyDescent="0.2">
      <c r="A93" s="130"/>
      <c r="B93" s="133"/>
      <c r="C93" s="143"/>
      <c r="D93" s="134"/>
      <c r="E93" s="134"/>
      <c r="F93" s="1"/>
    </row>
    <row r="94" spans="1:6" s="2" customFormat="1" x14ac:dyDescent="0.2">
      <c r="A94" s="140">
        <v>45917</v>
      </c>
      <c r="B94" s="133"/>
      <c r="C94" s="137" t="s">
        <v>203</v>
      </c>
      <c r="D94" s="134"/>
      <c r="E94" s="134" t="s">
        <v>201</v>
      </c>
      <c r="F94" s="1"/>
    </row>
    <row r="95" spans="1:6" s="2" customFormat="1" x14ac:dyDescent="0.2">
      <c r="A95" s="140"/>
      <c r="B95" s="133"/>
      <c r="C95" s="137"/>
      <c r="D95" s="134"/>
      <c r="E95" s="134"/>
      <c r="F95" s="1"/>
    </row>
    <row r="96" spans="1:6" s="2" customFormat="1" x14ac:dyDescent="0.2">
      <c r="A96" s="135"/>
      <c r="B96" s="133">
        <v>269</v>
      </c>
      <c r="C96" s="148"/>
      <c r="D96" s="134" t="s">
        <v>204</v>
      </c>
      <c r="E96" s="134"/>
      <c r="F96" s="1"/>
    </row>
    <row r="97" spans="1:6" s="2" customFormat="1" x14ac:dyDescent="0.2">
      <c r="A97" s="135"/>
      <c r="B97" s="145"/>
      <c r="C97" s="151"/>
      <c r="D97" s="134"/>
      <c r="E97" s="134"/>
      <c r="F97" s="1"/>
    </row>
    <row r="98" spans="1:6" s="2" customFormat="1" x14ac:dyDescent="0.2">
      <c r="A98" s="135"/>
      <c r="B98" s="133"/>
      <c r="C98" s="149"/>
      <c r="D98" s="134"/>
      <c r="E98" s="134"/>
      <c r="F98" s="1"/>
    </row>
    <row r="99" spans="1:6" s="2" customFormat="1" x14ac:dyDescent="0.2">
      <c r="A99" s="141">
        <v>45940</v>
      </c>
      <c r="B99" s="133"/>
      <c r="C99" s="151" t="s">
        <v>206</v>
      </c>
      <c r="D99" s="134"/>
      <c r="E99" s="134" t="s">
        <v>207</v>
      </c>
      <c r="F99" s="1"/>
    </row>
    <row r="100" spans="1:6" s="2" customFormat="1" x14ac:dyDescent="0.2">
      <c r="A100" s="135"/>
      <c r="B100" s="133"/>
      <c r="C100" s="149"/>
      <c r="D100" s="134"/>
      <c r="E100" s="134"/>
      <c r="F100" s="1"/>
    </row>
    <row r="101" spans="1:6" s="2" customFormat="1" x14ac:dyDescent="0.2">
      <c r="A101" s="135"/>
      <c r="B101" s="133">
        <v>713.04</v>
      </c>
      <c r="C101" s="150"/>
      <c r="D101" s="134" t="s">
        <v>204</v>
      </c>
      <c r="E101" s="134"/>
      <c r="F101" s="1"/>
    </row>
    <row r="102" spans="1:6" s="2" customFormat="1" x14ac:dyDescent="0.2">
      <c r="A102" s="135"/>
      <c r="B102" s="133">
        <v>16.77</v>
      </c>
      <c r="C102" s="132"/>
      <c r="D102" s="134" t="s">
        <v>180</v>
      </c>
      <c r="E102" s="134" t="s">
        <v>172</v>
      </c>
      <c r="F102" s="1"/>
    </row>
    <row r="103" spans="1:6" s="2" customFormat="1" x14ac:dyDescent="0.2">
      <c r="A103" s="136"/>
      <c r="B103" s="145"/>
      <c r="C103" s="153"/>
      <c r="D103" s="134"/>
      <c r="E103" s="134"/>
      <c r="F103" s="1"/>
    </row>
    <row r="104" spans="1:6" s="2" customFormat="1" x14ac:dyDescent="0.2">
      <c r="A104" s="135"/>
      <c r="B104" s="133"/>
      <c r="C104" s="149"/>
      <c r="D104" s="134"/>
      <c r="E104" s="134"/>
      <c r="F104" s="1"/>
    </row>
    <row r="105" spans="1:6" s="2" customFormat="1" x14ac:dyDescent="0.2">
      <c r="A105" s="141">
        <v>45944</v>
      </c>
      <c r="B105" s="133"/>
      <c r="C105" s="151" t="s">
        <v>208</v>
      </c>
      <c r="D105" s="134"/>
      <c r="E105" s="134" t="s">
        <v>201</v>
      </c>
      <c r="F105" s="1"/>
    </row>
    <row r="106" spans="1:6" s="2" customFormat="1" x14ac:dyDescent="0.2">
      <c r="A106" s="135"/>
      <c r="B106" s="133"/>
      <c r="C106" s="149"/>
      <c r="D106" s="134"/>
      <c r="E106" s="134"/>
      <c r="F106" s="1"/>
    </row>
    <row r="107" spans="1:6" s="2" customFormat="1" x14ac:dyDescent="0.2">
      <c r="A107" s="135"/>
      <c r="B107" s="133">
        <v>373.91</v>
      </c>
      <c r="C107" s="149"/>
      <c r="D107" s="134" t="s">
        <v>204</v>
      </c>
      <c r="E107" s="134"/>
      <c r="F107" s="1"/>
    </row>
    <row r="108" spans="1:6" s="2" customFormat="1" x14ac:dyDescent="0.2">
      <c r="A108" s="135"/>
      <c r="B108" s="133">
        <v>20.57</v>
      </c>
      <c r="C108" s="149"/>
      <c r="D108" s="134" t="s">
        <v>179</v>
      </c>
      <c r="E108" s="134" t="s">
        <v>172</v>
      </c>
      <c r="F108" s="1"/>
    </row>
    <row r="109" spans="1:6" s="2" customFormat="1" x14ac:dyDescent="0.2">
      <c r="A109" s="135"/>
      <c r="B109" s="133">
        <v>56.55</v>
      </c>
      <c r="C109" s="149"/>
      <c r="D109" s="134" t="s">
        <v>209</v>
      </c>
      <c r="E109" s="134" t="s">
        <v>207</v>
      </c>
      <c r="F109" s="1"/>
    </row>
    <row r="110" spans="1:6" s="2" customFormat="1" x14ac:dyDescent="0.2">
      <c r="A110" s="135"/>
      <c r="B110" s="133">
        <v>23.49</v>
      </c>
      <c r="C110" s="149"/>
      <c r="D110" s="134" t="s">
        <v>210</v>
      </c>
      <c r="E110" s="134" t="s">
        <v>172</v>
      </c>
      <c r="F110" s="1"/>
    </row>
    <row r="111" spans="1:6" s="2" customFormat="1" x14ac:dyDescent="0.2">
      <c r="A111" s="141"/>
      <c r="B111" s="145"/>
      <c r="C111" s="153"/>
      <c r="D111" s="134"/>
      <c r="E111" s="134"/>
      <c r="F111" s="1"/>
    </row>
    <row r="112" spans="1:6" s="2" customFormat="1" x14ac:dyDescent="0.2">
      <c r="A112" s="135"/>
      <c r="B112" s="133"/>
      <c r="C112" s="152"/>
      <c r="D112" s="134"/>
      <c r="E112" s="134"/>
      <c r="F112" s="1"/>
    </row>
    <row r="113" spans="1:6" s="2" customFormat="1" x14ac:dyDescent="0.2">
      <c r="A113" s="141">
        <v>45975</v>
      </c>
      <c r="B113" s="133"/>
      <c r="C113" s="151" t="s">
        <v>370</v>
      </c>
      <c r="D113" s="134"/>
      <c r="E113" s="134" t="s">
        <v>207</v>
      </c>
      <c r="F113" s="1"/>
    </row>
    <row r="114" spans="1:6" s="2" customFormat="1" x14ac:dyDescent="0.2">
      <c r="A114" s="135"/>
      <c r="B114" s="133"/>
      <c r="C114" s="134"/>
      <c r="D114" s="134"/>
      <c r="E114" s="134"/>
      <c r="F114" s="1"/>
    </row>
    <row r="115" spans="1:6" s="2" customFormat="1" x14ac:dyDescent="0.2">
      <c r="A115" s="141"/>
      <c r="B115" s="133">
        <v>766.96</v>
      </c>
      <c r="C115" s="134"/>
      <c r="D115" s="134" t="s">
        <v>204</v>
      </c>
      <c r="E115" s="134"/>
      <c r="F115" s="1"/>
    </row>
    <row r="116" spans="1:6" s="2" customFormat="1" x14ac:dyDescent="0.2">
      <c r="A116" s="135"/>
      <c r="B116" s="133">
        <v>13.85</v>
      </c>
      <c r="C116" s="149"/>
      <c r="D116" s="134" t="s">
        <v>179</v>
      </c>
      <c r="E116" s="134"/>
      <c r="F116" s="1"/>
    </row>
    <row r="117" spans="1:6" s="2" customFormat="1" x14ac:dyDescent="0.2">
      <c r="A117" s="135"/>
      <c r="B117" s="133">
        <v>38.159999999999997</v>
      </c>
      <c r="C117" s="149"/>
      <c r="D117" s="134" t="s">
        <v>214</v>
      </c>
      <c r="E117" s="134"/>
      <c r="F117" s="1"/>
    </row>
    <row r="118" spans="1:6" s="2" customFormat="1" x14ac:dyDescent="0.2">
      <c r="A118" s="135"/>
      <c r="B118" s="133">
        <v>40.44</v>
      </c>
      <c r="C118" s="149"/>
      <c r="D118" s="134" t="s">
        <v>215</v>
      </c>
      <c r="E118" s="134"/>
      <c r="F118" s="1"/>
    </row>
    <row r="119" spans="1:6" s="2" customFormat="1" x14ac:dyDescent="0.2">
      <c r="A119" s="135"/>
      <c r="B119" s="145"/>
      <c r="C119" s="139"/>
      <c r="D119" s="134"/>
      <c r="E119" s="134"/>
      <c r="F119" s="1"/>
    </row>
    <row r="120" spans="1:6" s="2" customFormat="1" x14ac:dyDescent="0.2">
      <c r="A120" s="135"/>
      <c r="B120" s="133"/>
      <c r="C120" s="132"/>
      <c r="D120" s="134"/>
      <c r="E120" s="134"/>
      <c r="F120" s="1"/>
    </row>
    <row r="121" spans="1:6" s="2" customFormat="1" x14ac:dyDescent="0.2">
      <c r="A121" s="141">
        <v>45982</v>
      </c>
      <c r="B121" s="133"/>
      <c r="C121" s="139" t="s">
        <v>213</v>
      </c>
      <c r="D121" s="134"/>
      <c r="E121" s="134" t="s">
        <v>207</v>
      </c>
      <c r="F121" s="1"/>
    </row>
    <row r="122" spans="1:6" s="2" customFormat="1" x14ac:dyDescent="0.2">
      <c r="A122" s="135"/>
      <c r="B122" s="133"/>
      <c r="C122" s="132"/>
      <c r="D122" s="134"/>
      <c r="E122" s="134"/>
      <c r="F122" s="1"/>
    </row>
    <row r="123" spans="1:6" s="2" customFormat="1" x14ac:dyDescent="0.2">
      <c r="A123" s="135"/>
      <c r="B123" s="133">
        <v>687.83</v>
      </c>
      <c r="C123" s="134"/>
      <c r="D123" s="134" t="s">
        <v>204</v>
      </c>
      <c r="E123" s="134"/>
      <c r="F123" s="1"/>
    </row>
    <row r="124" spans="1:6" s="2" customFormat="1" x14ac:dyDescent="0.2">
      <c r="A124" s="135"/>
      <c r="B124" s="133">
        <v>21.02</v>
      </c>
      <c r="C124" s="149"/>
      <c r="D124" s="134" t="s">
        <v>179</v>
      </c>
      <c r="E124" s="134"/>
      <c r="F124" s="1"/>
    </row>
    <row r="125" spans="1:6" s="2" customFormat="1" x14ac:dyDescent="0.2">
      <c r="A125" s="135"/>
      <c r="B125" s="133">
        <v>55.33</v>
      </c>
      <c r="C125" s="149"/>
      <c r="D125" s="134" t="s">
        <v>217</v>
      </c>
      <c r="E125" s="134"/>
      <c r="F125" s="1"/>
    </row>
    <row r="126" spans="1:6" s="2" customFormat="1" x14ac:dyDescent="0.2">
      <c r="A126" s="135"/>
      <c r="B126" s="133">
        <v>57.58</v>
      </c>
      <c r="C126" s="149"/>
      <c r="D126" s="134" t="s">
        <v>218</v>
      </c>
      <c r="E126" s="134"/>
      <c r="F126" s="1"/>
    </row>
    <row r="127" spans="1:6" s="2" customFormat="1" x14ac:dyDescent="0.2">
      <c r="A127" s="135"/>
      <c r="B127" s="133">
        <v>22.77</v>
      </c>
      <c r="C127" s="134"/>
      <c r="D127" s="134" t="s">
        <v>180</v>
      </c>
      <c r="E127" s="134"/>
      <c r="F127" s="1"/>
    </row>
    <row r="128" spans="1:6" s="2" customFormat="1" x14ac:dyDescent="0.2">
      <c r="A128" s="135"/>
      <c r="B128" s="154"/>
      <c r="C128" s="144"/>
      <c r="D128" s="134"/>
      <c r="E128" s="134"/>
      <c r="F128" s="1"/>
    </row>
    <row r="129" spans="1:6" s="2" customFormat="1" x14ac:dyDescent="0.2">
      <c r="A129" s="135"/>
      <c r="B129" s="133"/>
      <c r="C129" s="134"/>
      <c r="D129" s="134"/>
      <c r="E129" s="134"/>
      <c r="F129" s="1"/>
    </row>
    <row r="130" spans="1:6" s="2" customFormat="1" x14ac:dyDescent="0.2">
      <c r="A130" s="135" t="s">
        <v>231</v>
      </c>
      <c r="B130" s="133"/>
      <c r="C130" s="137" t="s">
        <v>230</v>
      </c>
      <c r="D130" s="134"/>
      <c r="E130" s="134" t="s">
        <v>232</v>
      </c>
      <c r="F130" s="1"/>
    </row>
    <row r="131" spans="1:6" s="2" customFormat="1" x14ac:dyDescent="0.2">
      <c r="A131" s="135"/>
      <c r="B131" s="133"/>
      <c r="C131" s="134"/>
      <c r="D131" s="134"/>
      <c r="E131" s="134"/>
      <c r="F131" s="1"/>
    </row>
    <row r="132" spans="1:6" s="2" customFormat="1" x14ac:dyDescent="0.2">
      <c r="A132" s="135"/>
      <c r="B132" s="133">
        <v>367.83</v>
      </c>
      <c r="C132" s="134" t="s">
        <v>359</v>
      </c>
      <c r="D132" s="134" t="s">
        <v>234</v>
      </c>
      <c r="E132" s="134" t="s">
        <v>232</v>
      </c>
      <c r="F132" s="1"/>
    </row>
    <row r="133" spans="1:6" s="2" customFormat="1" x14ac:dyDescent="0.2">
      <c r="A133" s="135"/>
      <c r="B133" s="133"/>
      <c r="C133" s="134" t="s">
        <v>233</v>
      </c>
      <c r="D133" s="134"/>
      <c r="E133" s="134"/>
      <c r="F133" s="1"/>
    </row>
    <row r="134" spans="1:6" s="2" customFormat="1" x14ac:dyDescent="0.2">
      <c r="A134" s="135"/>
      <c r="B134" s="133"/>
      <c r="C134" s="134"/>
      <c r="D134" s="134"/>
      <c r="E134" s="134"/>
      <c r="F134" s="1"/>
    </row>
    <row r="135" spans="1:6" s="2" customFormat="1" x14ac:dyDescent="0.2">
      <c r="A135" s="141">
        <v>46072</v>
      </c>
      <c r="B135" s="133"/>
      <c r="C135" s="137" t="s">
        <v>226</v>
      </c>
      <c r="D135" s="134"/>
      <c r="E135" s="134" t="s">
        <v>227</v>
      </c>
      <c r="F135" s="1"/>
    </row>
    <row r="136" spans="1:6" s="2" customFormat="1" x14ac:dyDescent="0.2">
      <c r="A136" s="141"/>
      <c r="B136" s="133"/>
      <c r="C136" s="137"/>
      <c r="D136" s="134"/>
      <c r="E136" s="134"/>
      <c r="F136" s="1"/>
    </row>
    <row r="137" spans="1:6" s="2" customFormat="1" x14ac:dyDescent="0.2">
      <c r="A137" s="135"/>
      <c r="B137" s="133">
        <v>717.8</v>
      </c>
      <c r="C137" s="134"/>
      <c r="D137" s="134" t="s">
        <v>235</v>
      </c>
      <c r="E137" s="134"/>
      <c r="F137" s="1"/>
    </row>
    <row r="138" spans="1:6" s="2" customFormat="1" x14ac:dyDescent="0.2">
      <c r="A138" s="135"/>
      <c r="B138" s="133">
        <v>25.08</v>
      </c>
      <c r="C138" s="134"/>
      <c r="D138" s="134" t="s">
        <v>228</v>
      </c>
      <c r="E138" s="134" t="s">
        <v>172</v>
      </c>
      <c r="F138" s="1"/>
    </row>
    <row r="139" spans="1:6" s="2" customFormat="1" x14ac:dyDescent="0.2">
      <c r="A139" s="135"/>
      <c r="B139" s="133">
        <v>31.17</v>
      </c>
      <c r="C139" s="134"/>
      <c r="D139" s="134" t="s">
        <v>217</v>
      </c>
      <c r="E139" s="134" t="s">
        <v>227</v>
      </c>
      <c r="F139" s="1"/>
    </row>
    <row r="140" spans="1:6" s="2" customFormat="1" x14ac:dyDescent="0.2">
      <c r="A140" s="135"/>
      <c r="B140" s="133">
        <v>39.75</v>
      </c>
      <c r="C140" s="134"/>
      <c r="D140" s="134" t="s">
        <v>218</v>
      </c>
      <c r="E140" s="134" t="s">
        <v>227</v>
      </c>
      <c r="F140" s="1"/>
    </row>
    <row r="141" spans="1:6" s="2" customFormat="1" x14ac:dyDescent="0.2">
      <c r="A141" s="135"/>
      <c r="B141" s="145"/>
      <c r="C141" s="137"/>
      <c r="D141" s="134"/>
      <c r="E141" s="134"/>
      <c r="F141" s="1"/>
    </row>
    <row r="142" spans="1:6" s="2" customFormat="1" x14ac:dyDescent="0.2">
      <c r="A142" s="135"/>
      <c r="B142" s="133"/>
      <c r="C142" s="134"/>
      <c r="D142" s="134"/>
      <c r="E142" s="134"/>
      <c r="F142" s="1"/>
    </row>
    <row r="143" spans="1:6" s="2" customFormat="1" x14ac:dyDescent="0.2">
      <c r="A143" s="135" t="s">
        <v>229</v>
      </c>
      <c r="B143" s="133"/>
      <c r="C143" s="137" t="s">
        <v>371</v>
      </c>
      <c r="D143" s="134"/>
      <c r="E143" s="134" t="s">
        <v>194</v>
      </c>
      <c r="F143" s="1"/>
    </row>
    <row r="144" spans="1:6" s="2" customFormat="1" x14ac:dyDescent="0.2">
      <c r="A144" s="135"/>
      <c r="B144" s="133"/>
      <c r="C144" s="134"/>
      <c r="D144" s="134"/>
      <c r="E144" s="134"/>
      <c r="F144" s="1"/>
    </row>
    <row r="145" spans="1:6" s="2" customFormat="1" x14ac:dyDescent="0.2">
      <c r="A145" s="135"/>
      <c r="B145" s="133">
        <v>868.78</v>
      </c>
      <c r="C145" s="134"/>
      <c r="D145" s="134" t="s">
        <v>238</v>
      </c>
      <c r="E145" s="134"/>
      <c r="F145" s="1"/>
    </row>
    <row r="146" spans="1:6" s="2" customFormat="1" x14ac:dyDescent="0.2">
      <c r="A146" s="135"/>
      <c r="B146" s="133">
        <v>19.37</v>
      </c>
      <c r="C146" s="134"/>
      <c r="D146" s="134" t="s">
        <v>179</v>
      </c>
      <c r="E146" s="134" t="s">
        <v>172</v>
      </c>
      <c r="F146" s="1"/>
    </row>
    <row r="147" spans="1:6" s="2" customFormat="1" x14ac:dyDescent="0.2">
      <c r="A147" s="135"/>
      <c r="B147" s="145"/>
      <c r="C147" s="137"/>
      <c r="D147" s="134"/>
      <c r="E147" s="134"/>
      <c r="F147" s="1"/>
    </row>
    <row r="148" spans="1:6" s="2" customFormat="1" x14ac:dyDescent="0.2">
      <c r="A148" s="135"/>
      <c r="B148" s="133"/>
      <c r="C148" s="134"/>
      <c r="D148" s="134"/>
      <c r="E148" s="134"/>
      <c r="F148" s="1"/>
    </row>
    <row r="149" spans="1:6" s="2" customFormat="1" x14ac:dyDescent="0.2">
      <c r="A149" s="141">
        <v>46136</v>
      </c>
      <c r="B149" s="133"/>
      <c r="C149" s="137" t="s">
        <v>376</v>
      </c>
      <c r="D149" s="134"/>
      <c r="E149" s="134" t="s">
        <v>207</v>
      </c>
      <c r="F149" s="1"/>
    </row>
    <row r="150" spans="1:6" s="2" customFormat="1" x14ac:dyDescent="0.2">
      <c r="A150" s="135"/>
      <c r="B150" s="133"/>
      <c r="C150" s="134"/>
      <c r="D150" s="134"/>
      <c r="E150" s="134"/>
      <c r="F150" s="1"/>
    </row>
    <row r="151" spans="1:6" s="2" customFormat="1" x14ac:dyDescent="0.2">
      <c r="A151" s="135"/>
      <c r="B151" s="133">
        <v>617.41999999999996</v>
      </c>
      <c r="C151" s="134"/>
      <c r="D151" s="134" t="s">
        <v>239</v>
      </c>
      <c r="E151" s="134"/>
      <c r="F151" s="1"/>
    </row>
    <row r="152" spans="1:6" s="2" customFormat="1" x14ac:dyDescent="0.2">
      <c r="A152" s="135"/>
      <c r="B152" s="133">
        <v>16.579999999999998</v>
      </c>
      <c r="C152" s="134"/>
      <c r="D152" s="134" t="s">
        <v>179</v>
      </c>
      <c r="E152" s="134" t="s">
        <v>172</v>
      </c>
      <c r="F152" s="1"/>
    </row>
    <row r="153" spans="1:6" s="2" customFormat="1" x14ac:dyDescent="0.2">
      <c r="A153" s="135"/>
      <c r="B153" s="133">
        <v>41.68</v>
      </c>
      <c r="C153" s="134"/>
      <c r="D153" s="134" t="s">
        <v>217</v>
      </c>
      <c r="E153" s="134" t="s">
        <v>207</v>
      </c>
      <c r="F153" s="1"/>
    </row>
    <row r="154" spans="1:6" s="2" customFormat="1" x14ac:dyDescent="0.2">
      <c r="A154" s="135"/>
      <c r="B154" s="145"/>
      <c r="C154" s="137"/>
      <c r="D154" s="134"/>
      <c r="E154" s="134"/>
      <c r="F154" s="1"/>
    </row>
    <row r="155" spans="1:6" s="2" customFormat="1" x14ac:dyDescent="0.2">
      <c r="A155" s="135"/>
      <c r="B155" s="133"/>
      <c r="C155" s="137"/>
      <c r="D155" s="134"/>
      <c r="E155" s="134"/>
      <c r="F155" s="1"/>
    </row>
    <row r="156" spans="1:6" s="2" customFormat="1" x14ac:dyDescent="0.2">
      <c r="A156" s="135"/>
      <c r="B156" s="155">
        <v>576.75</v>
      </c>
      <c r="C156" s="137" t="s">
        <v>355</v>
      </c>
      <c r="D156" s="134" t="s">
        <v>352</v>
      </c>
      <c r="E156" s="134" t="s">
        <v>353</v>
      </c>
      <c r="F156" s="1"/>
    </row>
    <row r="157" spans="1:6" x14ac:dyDescent="0.2">
      <c r="A157" s="128"/>
      <c r="B157" s="128"/>
      <c r="C157" s="128"/>
      <c r="D157" s="128"/>
      <c r="E157" s="128"/>
    </row>
    <row r="158" spans="1:6" s="2" customFormat="1" hidden="1" x14ac:dyDescent="0.2">
      <c r="A158" s="104"/>
      <c r="B158" s="105"/>
      <c r="C158" s="106"/>
      <c r="D158" s="106"/>
      <c r="E158" s="107"/>
      <c r="F158" s="1"/>
    </row>
    <row r="159" spans="1:6" ht="19.5" customHeight="1" x14ac:dyDescent="0.2">
      <c r="A159" s="71" t="s">
        <v>127</v>
      </c>
      <c r="B159" s="72">
        <f>SUM(B68:B157)</f>
        <v>9643.2800000000025</v>
      </c>
      <c r="C159" s="124" t="str">
        <f>IF(SUBTOTAL(3,B15:B158)=SUBTOTAL(103,B15:B158),'Summary and sign-off'!$A$48,'Summary and sign-off'!$A$49)</f>
        <v>Check - there are no hidden rows with data</v>
      </c>
      <c r="D159" s="159" t="str">
        <f>IF('Summary and sign-off'!F56='Summary and sign-off'!F54,'Summary and sign-off'!A51,'Summary and sign-off'!A50)</f>
        <v>Not all lines have an entry for "Cost in NZ$" and "Type of expense"</v>
      </c>
      <c r="E159" s="159"/>
      <c r="F159" s="17"/>
    </row>
    <row r="160" spans="1:6" ht="10.5" customHeight="1" x14ac:dyDescent="0.2">
      <c r="A160" s="17"/>
      <c r="B160" s="19"/>
      <c r="C160" s="17"/>
      <c r="D160" s="17"/>
      <c r="E160" s="17"/>
      <c r="F160" s="17"/>
    </row>
    <row r="161" spans="1:6" ht="24.75" customHeight="1" x14ac:dyDescent="0.2">
      <c r="A161" s="161" t="s">
        <v>128</v>
      </c>
      <c r="B161" s="161"/>
      <c r="C161" s="161"/>
      <c r="D161" s="161"/>
      <c r="E161" s="161"/>
      <c r="F161" s="17"/>
    </row>
    <row r="162" spans="1:6" ht="27" customHeight="1" x14ac:dyDescent="0.2">
      <c r="A162" s="24" t="s">
        <v>119</v>
      </c>
      <c r="B162" s="24" t="s">
        <v>63</v>
      </c>
      <c r="C162" s="24" t="s">
        <v>129</v>
      </c>
      <c r="D162" s="24" t="s">
        <v>130</v>
      </c>
      <c r="E162" s="24" t="s">
        <v>123</v>
      </c>
      <c r="F162" s="28"/>
    </row>
    <row r="163" spans="1:6" s="2" customFormat="1" x14ac:dyDescent="0.2">
      <c r="A163" s="142">
        <v>46001</v>
      </c>
      <c r="B163" s="114">
        <v>18.3</v>
      </c>
      <c r="C163" s="115" t="s">
        <v>361</v>
      </c>
      <c r="D163" s="115" t="s">
        <v>360</v>
      </c>
      <c r="E163" s="116" t="s">
        <v>172</v>
      </c>
      <c r="F163" s="1"/>
    </row>
    <row r="164" spans="1:6" s="2" customFormat="1" x14ac:dyDescent="0.2">
      <c r="A164" s="113"/>
      <c r="B164" s="114">
        <v>29.13</v>
      </c>
      <c r="C164" s="115" t="s">
        <v>362</v>
      </c>
      <c r="D164" s="115" t="s">
        <v>360</v>
      </c>
      <c r="E164" s="116" t="s">
        <v>172</v>
      </c>
      <c r="F164" s="1"/>
    </row>
    <row r="165" spans="1:6" s="2" customFormat="1" x14ac:dyDescent="0.2">
      <c r="A165" s="113"/>
      <c r="B165" s="114"/>
      <c r="C165" s="115"/>
      <c r="D165" s="115"/>
      <c r="E165" s="116"/>
      <c r="F165" s="1"/>
    </row>
    <row r="166" spans="1:6" s="2" customFormat="1" x14ac:dyDescent="0.2">
      <c r="A166" s="113"/>
      <c r="B166" s="114"/>
      <c r="C166" s="115"/>
      <c r="D166" s="115"/>
      <c r="E166" s="116"/>
      <c r="F166" s="1"/>
    </row>
    <row r="167" spans="1:6" s="2" customFormat="1" x14ac:dyDescent="0.2">
      <c r="A167" s="113"/>
      <c r="B167" s="114"/>
      <c r="C167" s="115"/>
      <c r="D167" s="115"/>
      <c r="E167" s="116"/>
      <c r="F167" s="1"/>
    </row>
    <row r="168" spans="1:6" s="2" customFormat="1" x14ac:dyDescent="0.2">
      <c r="A168" s="113"/>
      <c r="B168" s="114"/>
      <c r="C168" s="115"/>
      <c r="D168" s="115"/>
      <c r="E168" s="116"/>
      <c r="F168" s="1"/>
    </row>
    <row r="169" spans="1:6" s="2" customFormat="1" x14ac:dyDescent="0.2">
      <c r="A169" s="113"/>
      <c r="B169" s="114"/>
      <c r="C169" s="115"/>
      <c r="D169" s="115"/>
      <c r="E169" s="116"/>
      <c r="F169" s="1"/>
    </row>
    <row r="170" spans="1:6" s="2" customFormat="1" x14ac:dyDescent="0.2">
      <c r="A170" s="113"/>
      <c r="B170" s="114"/>
      <c r="C170" s="115"/>
      <c r="D170" s="115"/>
      <c r="E170" s="116"/>
      <c r="F170" s="1"/>
    </row>
    <row r="171" spans="1:6" s="2" customFormat="1" x14ac:dyDescent="0.2">
      <c r="A171" s="113"/>
      <c r="B171" s="114"/>
      <c r="C171" s="115"/>
      <c r="D171" s="115"/>
      <c r="E171" s="116"/>
      <c r="F171" s="1"/>
    </row>
    <row r="172" spans="1:6" s="2" customFormat="1" hidden="1" x14ac:dyDescent="0.2">
      <c r="A172" s="94"/>
      <c r="B172" s="95"/>
      <c r="C172" s="96"/>
      <c r="D172" s="96"/>
      <c r="E172" s="97"/>
      <c r="F172" s="1"/>
    </row>
    <row r="173" spans="1:6" ht="19.5" customHeight="1" x14ac:dyDescent="0.2">
      <c r="A173" s="71" t="s">
        <v>131</v>
      </c>
      <c r="B173" s="72">
        <f>SUM(B163:B172)</f>
        <v>47.43</v>
      </c>
      <c r="C173" s="124" t="str">
        <f>IF(SUBTOTAL(3,B163:B172)=SUBTOTAL(103,B163:B172),'Summary and sign-off'!$A$48,'Summary and sign-off'!$A$49)</f>
        <v>Check - there are no hidden rows with data</v>
      </c>
      <c r="D173" s="159" t="str">
        <f>IF('Summary and sign-off'!F57='Summary and sign-off'!F54,'Summary and sign-off'!A51,'Summary and sign-off'!A50)</f>
        <v>Check - each entry provides sufficient information</v>
      </c>
      <c r="E173" s="159"/>
      <c r="F173" s="17"/>
    </row>
    <row r="174" spans="1:6" ht="10.5" customHeight="1" x14ac:dyDescent="0.2">
      <c r="A174" s="17"/>
      <c r="B174" s="57"/>
      <c r="C174" s="19"/>
      <c r="D174" s="17"/>
      <c r="E174" s="17"/>
      <c r="F174" s="17"/>
    </row>
    <row r="175" spans="1:6" ht="34.5" customHeight="1" x14ac:dyDescent="0.2">
      <c r="A175" s="31" t="s">
        <v>132</v>
      </c>
      <c r="B175" s="58">
        <f>B64+B159+B173</f>
        <v>43372.329999999994</v>
      </c>
      <c r="C175" s="32"/>
      <c r="D175" s="32"/>
      <c r="E175" s="32"/>
      <c r="F175" s="17"/>
    </row>
    <row r="176" spans="1:6" x14ac:dyDescent="0.2">
      <c r="A176" s="17"/>
      <c r="B176" s="19"/>
      <c r="C176" s="17"/>
      <c r="D176" s="17"/>
      <c r="E176" s="17"/>
      <c r="F176" s="17"/>
    </row>
    <row r="177" spans="1:6" x14ac:dyDescent="0.2">
      <c r="A177" s="18" t="s">
        <v>74</v>
      </c>
      <c r="B177" s="19"/>
      <c r="C177" s="17"/>
      <c r="D177" s="17"/>
      <c r="E177" s="17"/>
      <c r="F177" s="17"/>
    </row>
    <row r="178" spans="1:6" ht="12.6" customHeight="1" x14ac:dyDescent="0.2">
      <c r="A178" s="20" t="s">
        <v>133</v>
      </c>
      <c r="F178" s="17"/>
    </row>
    <row r="179" spans="1:6" ht="12.95" customHeight="1" x14ac:dyDescent="0.2">
      <c r="A179" s="20" t="s">
        <v>134</v>
      </c>
      <c r="B179" s="17"/>
      <c r="D179" s="17"/>
      <c r="F179" s="17"/>
    </row>
    <row r="180" spans="1:6" x14ac:dyDescent="0.2">
      <c r="A180" s="20" t="s">
        <v>135</v>
      </c>
      <c r="F180" s="17"/>
    </row>
    <row r="181" spans="1:6" x14ac:dyDescent="0.2">
      <c r="A181" s="20" t="s">
        <v>80</v>
      </c>
      <c r="B181" s="19"/>
      <c r="C181" s="17"/>
      <c r="D181" s="17"/>
      <c r="E181" s="17"/>
      <c r="F181" s="17"/>
    </row>
    <row r="182" spans="1:6" ht="12.95" customHeight="1" x14ac:dyDescent="0.2">
      <c r="A182" s="20" t="s">
        <v>136</v>
      </c>
      <c r="B182" s="17"/>
      <c r="D182" s="17"/>
      <c r="F182" s="17"/>
    </row>
    <row r="183" spans="1:6" x14ac:dyDescent="0.2">
      <c r="A183" s="20" t="s">
        <v>137</v>
      </c>
      <c r="F183" s="17"/>
    </row>
    <row r="184" spans="1:6" x14ac:dyDescent="0.2">
      <c r="A184" s="20" t="s">
        <v>138</v>
      </c>
      <c r="B184" s="20"/>
      <c r="C184" s="20"/>
      <c r="D184" s="20"/>
      <c r="F184" s="17"/>
    </row>
    <row r="185" spans="1:6" x14ac:dyDescent="0.2">
      <c r="A185" s="26"/>
      <c r="B185" s="17"/>
      <c r="C185" s="17"/>
      <c r="D185" s="17"/>
      <c r="E185" s="17"/>
      <c r="F185" s="17"/>
    </row>
    <row r="186" spans="1:6" hidden="1" x14ac:dyDescent="0.2">
      <c r="A186" s="26"/>
      <c r="B186" s="17"/>
      <c r="C186" s="17"/>
      <c r="D186" s="17"/>
      <c r="E186" s="17"/>
      <c r="F186" s="17"/>
    </row>
    <row r="187" spans="1:6" x14ac:dyDescent="0.2"/>
    <row r="188" spans="1:6" x14ac:dyDescent="0.2"/>
    <row r="189" spans="1:6" x14ac:dyDescent="0.2"/>
    <row r="190" spans="1:6" x14ac:dyDescent="0.2"/>
    <row r="191" spans="1:6" ht="12.75" hidden="1" customHeight="1" x14ac:dyDescent="0.2"/>
    <row r="192" spans="1:6" x14ac:dyDescent="0.2"/>
    <row r="193" spans="1:6" x14ac:dyDescent="0.2"/>
    <row r="194" spans="1:6" hidden="1" x14ac:dyDescent="0.2">
      <c r="A194" s="26"/>
      <c r="B194" s="17"/>
      <c r="C194" s="17"/>
      <c r="D194" s="17"/>
      <c r="E194" s="17"/>
      <c r="F194" s="17"/>
    </row>
    <row r="195" spans="1:6" hidden="1" x14ac:dyDescent="0.2">
      <c r="A195" s="26"/>
      <c r="B195" s="17"/>
      <c r="C195" s="17"/>
      <c r="D195" s="17"/>
      <c r="E195" s="17"/>
      <c r="F195" s="17"/>
    </row>
    <row r="196" spans="1:6" hidden="1" x14ac:dyDescent="0.2">
      <c r="A196" s="26"/>
      <c r="B196" s="17"/>
      <c r="C196" s="17"/>
      <c r="D196" s="17"/>
      <c r="E196" s="17"/>
      <c r="F196" s="17"/>
    </row>
    <row r="197" spans="1:6" hidden="1" x14ac:dyDescent="0.2">
      <c r="A197" s="26"/>
      <c r="B197" s="17"/>
      <c r="C197" s="17"/>
      <c r="D197" s="17"/>
      <c r="E197" s="17"/>
      <c r="F197" s="17"/>
    </row>
    <row r="198" spans="1:6" hidden="1" x14ac:dyDescent="0.2">
      <c r="A198" s="26"/>
      <c r="B198" s="17"/>
      <c r="C198" s="17"/>
      <c r="D198" s="17"/>
      <c r="E198" s="17"/>
      <c r="F198" s="17"/>
    </row>
    <row r="199" spans="1:6" x14ac:dyDescent="0.2"/>
    <row r="200" spans="1:6" x14ac:dyDescent="0.2"/>
    <row r="201" spans="1:6" x14ac:dyDescent="0.2"/>
    <row r="202" spans="1:6" x14ac:dyDescent="0.2"/>
    <row r="203" spans="1:6" x14ac:dyDescent="0.2"/>
    <row r="204" spans="1:6" x14ac:dyDescent="0.2"/>
    <row r="205" spans="1:6" x14ac:dyDescent="0.2"/>
    <row r="206" spans="1:6" x14ac:dyDescent="0.2"/>
    <row r="207" spans="1:6" x14ac:dyDescent="0.2"/>
    <row r="208" spans="1:6"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sheetData>
  <sheetProtection formatCells="0" formatRows="0" insertColumns="0" insertRows="0" deleteRows="0"/>
  <mergeCells count="15">
    <mergeCell ref="B7:E7"/>
    <mergeCell ref="B5:E5"/>
    <mergeCell ref="D173:E173"/>
    <mergeCell ref="A1:E1"/>
    <mergeCell ref="A66:E66"/>
    <mergeCell ref="A161:E161"/>
    <mergeCell ref="B2:E2"/>
    <mergeCell ref="B3:E3"/>
    <mergeCell ref="B4:E4"/>
    <mergeCell ref="A8:E8"/>
    <mergeCell ref="A9:E9"/>
    <mergeCell ref="B6:E6"/>
    <mergeCell ref="D64:E64"/>
    <mergeCell ref="D159:E159"/>
    <mergeCell ref="A10:E10"/>
  </mergeCells>
  <dataValidations xWindow="1604" yWindow="677"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58 A163 A172 A19:A20 A12:A14 A96:A15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62 A67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64:A171 A85:A90 A15:A62"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8" scale="90" fitToHeight="0" orientation="landscape" r:id="rId1"/>
  <headerFooter alignWithMargins="0">
    <oddFooter>&amp;LCE Expense Disclosure Workbook 2018&amp;RWorksheet - Travel</oddFooter>
  </headerFooter>
  <extLst>
    <ext xmlns:x14="http://schemas.microsoft.com/office/spreadsheetml/2009/9/main" uri="{CCE6A557-97BC-4b89-ADB6-D9C93CAAB3DF}">
      <x14:dataValidations xmlns:xm="http://schemas.microsoft.com/office/excel/2006/main" xWindow="1604" yWindow="677"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B163:B172 B158 B85:B90 B93:B126 B12:B63 B128:B155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110" zoomScaleNormal="110" workbookViewId="0">
      <selection activeCell="C17" sqref="C1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60" t="s">
        <v>110</v>
      </c>
      <c r="B1" s="160"/>
      <c r="C1" s="160"/>
      <c r="D1" s="160"/>
      <c r="E1" s="160"/>
    </row>
    <row r="2" spans="1:6" ht="21" customHeight="1" x14ac:dyDescent="0.2">
      <c r="A2" s="3" t="s">
        <v>111</v>
      </c>
      <c r="B2" s="158" t="str">
        <f>'Summary and sign-off'!B2:F2</f>
        <v>Department of the Prime Minister and Cabinet</v>
      </c>
      <c r="C2" s="158"/>
      <c r="D2" s="158"/>
      <c r="E2" s="158"/>
    </row>
    <row r="3" spans="1:6" ht="31.5" x14ac:dyDescent="0.2">
      <c r="A3" s="3" t="s">
        <v>112</v>
      </c>
      <c r="B3" s="158" t="str">
        <f>'Summary and sign-off'!B3:F3</f>
        <v>Ben King</v>
      </c>
      <c r="C3" s="158"/>
      <c r="D3" s="158"/>
      <c r="E3" s="158"/>
    </row>
    <row r="4" spans="1:6" ht="21" customHeight="1" x14ac:dyDescent="0.2">
      <c r="A4" s="3" t="s">
        <v>113</v>
      </c>
      <c r="B4" s="158">
        <f>'Summary and sign-off'!B4:F4</f>
        <v>45839</v>
      </c>
      <c r="C4" s="158"/>
      <c r="D4" s="158"/>
      <c r="E4" s="158"/>
    </row>
    <row r="5" spans="1:6" ht="21" customHeight="1" x14ac:dyDescent="0.2">
      <c r="A5" s="3" t="s">
        <v>114</v>
      </c>
      <c r="B5" s="158">
        <f>'Summary and sign-off'!B5:F5</f>
        <v>46203</v>
      </c>
      <c r="C5" s="158"/>
      <c r="D5" s="158"/>
      <c r="E5" s="158"/>
    </row>
    <row r="6" spans="1:6" ht="21" customHeight="1" x14ac:dyDescent="0.2">
      <c r="A6" s="3" t="s">
        <v>115</v>
      </c>
      <c r="B6" s="157" t="s">
        <v>82</v>
      </c>
      <c r="C6" s="157"/>
      <c r="D6" s="157"/>
      <c r="E6" s="157"/>
    </row>
    <row r="7" spans="1:6" ht="21" customHeight="1" x14ac:dyDescent="0.2">
      <c r="A7" s="3" t="s">
        <v>56</v>
      </c>
      <c r="B7" s="157" t="s">
        <v>84</v>
      </c>
      <c r="C7" s="157"/>
      <c r="D7" s="157"/>
      <c r="E7" s="157"/>
    </row>
    <row r="8" spans="1:6" ht="35.25" customHeight="1" x14ac:dyDescent="0.25">
      <c r="A8" s="174" t="s">
        <v>139</v>
      </c>
      <c r="B8" s="174"/>
      <c r="C8" s="175"/>
      <c r="D8" s="175"/>
      <c r="E8" s="175"/>
      <c r="F8" s="27"/>
    </row>
    <row r="9" spans="1:6" ht="35.25" customHeight="1" x14ac:dyDescent="0.25">
      <c r="A9" s="172" t="s">
        <v>140</v>
      </c>
      <c r="B9" s="173"/>
      <c r="C9" s="173"/>
      <c r="D9" s="173"/>
      <c r="E9" s="173"/>
      <c r="F9" s="27"/>
    </row>
    <row r="10" spans="1:6" ht="27" customHeight="1" x14ac:dyDescent="0.2">
      <c r="A10" s="24" t="s">
        <v>141</v>
      </c>
      <c r="B10" s="24" t="s">
        <v>63</v>
      </c>
      <c r="C10" s="24" t="s">
        <v>142</v>
      </c>
      <c r="D10" s="24" t="s">
        <v>143</v>
      </c>
      <c r="E10" s="24" t="s">
        <v>123</v>
      </c>
      <c r="F10" s="20"/>
    </row>
    <row r="11" spans="1:6" s="2" customFormat="1" ht="25.5" x14ac:dyDescent="0.2">
      <c r="A11" s="117">
        <v>46000</v>
      </c>
      <c r="B11" s="114">
        <v>618.26</v>
      </c>
      <c r="C11" s="118" t="s">
        <v>334</v>
      </c>
      <c r="D11" s="118" t="s">
        <v>335</v>
      </c>
      <c r="E11" s="119" t="s">
        <v>336</v>
      </c>
    </row>
    <row r="12" spans="1:6" s="2" customFormat="1" x14ac:dyDescent="0.2">
      <c r="A12" s="113"/>
      <c r="B12" s="114"/>
      <c r="C12" s="118"/>
      <c r="D12" s="118"/>
      <c r="E12" s="119"/>
    </row>
    <row r="13" spans="1:6" s="2" customFormat="1" x14ac:dyDescent="0.2">
      <c r="A13" s="113"/>
      <c r="B13" s="114"/>
      <c r="C13" s="118"/>
      <c r="D13" s="118"/>
      <c r="E13" s="119"/>
    </row>
    <row r="14" spans="1:6" s="2" customFormat="1" x14ac:dyDescent="0.2">
      <c r="A14" s="113"/>
      <c r="B14" s="114"/>
      <c r="C14" s="118"/>
      <c r="D14" s="118"/>
      <c r="E14" s="119"/>
    </row>
    <row r="15" spans="1:6" s="2" customFormat="1" x14ac:dyDescent="0.2">
      <c r="A15" s="113"/>
      <c r="B15" s="114"/>
      <c r="C15" s="118"/>
      <c r="D15" s="118"/>
      <c r="E15" s="119"/>
    </row>
    <row r="16" spans="1:6" s="2" customFormat="1" x14ac:dyDescent="0.2">
      <c r="A16" s="113"/>
      <c r="B16" s="114"/>
      <c r="C16" s="118"/>
      <c r="D16" s="118"/>
      <c r="E16" s="119"/>
    </row>
    <row r="17" spans="1:6" s="2" customFormat="1" x14ac:dyDescent="0.2">
      <c r="A17" s="113"/>
      <c r="B17" s="114"/>
      <c r="C17" s="118"/>
      <c r="D17" s="118"/>
      <c r="E17" s="119"/>
    </row>
    <row r="18" spans="1:6" s="2" customFormat="1" x14ac:dyDescent="0.2">
      <c r="A18" s="113"/>
      <c r="B18" s="114"/>
      <c r="C18" s="118"/>
      <c r="D18" s="118"/>
      <c r="E18" s="119"/>
    </row>
    <row r="19" spans="1:6" s="2" customFormat="1" x14ac:dyDescent="0.2">
      <c r="A19" s="113"/>
      <c r="B19" s="114"/>
      <c r="C19" s="118"/>
      <c r="D19" s="118"/>
      <c r="E19" s="119"/>
    </row>
    <row r="20" spans="1:6" s="2" customFormat="1" x14ac:dyDescent="0.2">
      <c r="A20" s="113"/>
      <c r="B20" s="114"/>
      <c r="C20" s="118"/>
      <c r="D20" s="118"/>
      <c r="E20" s="119"/>
    </row>
    <row r="21" spans="1:6" s="2" customFormat="1" x14ac:dyDescent="0.2">
      <c r="A21" s="113"/>
      <c r="B21" s="114"/>
      <c r="C21" s="118"/>
      <c r="D21" s="118"/>
      <c r="E21" s="119"/>
    </row>
    <row r="22" spans="1:6" s="2" customFormat="1" x14ac:dyDescent="0.2">
      <c r="A22" s="117"/>
      <c r="B22" s="114"/>
      <c r="C22" s="118"/>
      <c r="D22" s="118"/>
      <c r="E22" s="119"/>
    </row>
    <row r="23" spans="1:6" s="2" customFormat="1" x14ac:dyDescent="0.2">
      <c r="A23" s="117"/>
      <c r="B23" s="114"/>
      <c r="C23" s="118"/>
      <c r="D23" s="118"/>
      <c r="E23" s="119"/>
    </row>
    <row r="24" spans="1:6" s="2" customFormat="1" ht="11.25" hidden="1" customHeight="1" x14ac:dyDescent="0.2">
      <c r="A24" s="98"/>
      <c r="B24" s="95"/>
      <c r="C24" s="99"/>
      <c r="D24" s="99"/>
      <c r="E24" s="100"/>
    </row>
    <row r="25" spans="1:6" ht="34.5" customHeight="1" x14ac:dyDescent="0.2">
      <c r="A25" s="53" t="s">
        <v>144</v>
      </c>
      <c r="B25" s="62">
        <f>SUM(B11:B24)</f>
        <v>618.26</v>
      </c>
      <c r="C25" s="70" t="str">
        <f>IF(SUBTOTAL(3,B11:B24)=SUBTOTAL(103,B11:B24),'Summary and sign-off'!$A$48,'Summary and sign-off'!$A$49)</f>
        <v>Check - there are no hidden rows with data</v>
      </c>
      <c r="D25" s="159" t="str">
        <f>IF('Summary and sign-off'!F58='Summary and sign-off'!F54,'Summary and sign-off'!A51,'Summary and sign-off'!A50)</f>
        <v>Check - each entry provides sufficient information</v>
      </c>
      <c r="E25" s="159"/>
      <c r="F25" s="2"/>
    </row>
    <row r="26" spans="1:6" x14ac:dyDescent="0.2">
      <c r="A26" s="18"/>
      <c r="B26" s="17"/>
      <c r="C26" s="17"/>
      <c r="D26" s="17"/>
      <c r="E26" s="17"/>
    </row>
    <row r="27" spans="1:6" x14ac:dyDescent="0.2">
      <c r="A27" s="18" t="s">
        <v>74</v>
      </c>
      <c r="B27" s="19"/>
      <c r="C27" s="17"/>
      <c r="D27" s="17"/>
      <c r="E27" s="17"/>
    </row>
    <row r="28" spans="1:6" ht="12.75" customHeight="1" x14ac:dyDescent="0.2">
      <c r="A28" s="20" t="s">
        <v>145</v>
      </c>
      <c r="B28" s="20"/>
      <c r="C28" s="20"/>
      <c r="D28" s="20"/>
      <c r="E28" s="20"/>
    </row>
    <row r="29" spans="1:6" x14ac:dyDescent="0.2">
      <c r="A29" s="20" t="s">
        <v>146</v>
      </c>
      <c r="B29" s="20"/>
      <c r="C29" s="28"/>
      <c r="D29" s="28"/>
      <c r="E29" s="28"/>
    </row>
    <row r="30" spans="1:6" x14ac:dyDescent="0.2">
      <c r="A30" s="20" t="s">
        <v>80</v>
      </c>
      <c r="B30" s="19"/>
      <c r="C30" s="17"/>
      <c r="D30" s="17"/>
      <c r="E30" s="17"/>
      <c r="F30" s="17"/>
    </row>
    <row r="31" spans="1:6" x14ac:dyDescent="0.2">
      <c r="A31" s="20" t="s">
        <v>147</v>
      </c>
      <c r="B31" s="20"/>
      <c r="C31" s="28"/>
      <c r="D31" s="28"/>
      <c r="E31" s="28"/>
    </row>
    <row r="32" spans="1:6" ht="12.75" customHeight="1" x14ac:dyDescent="0.2">
      <c r="A32" s="20" t="s">
        <v>148</v>
      </c>
      <c r="B32" s="20"/>
      <c r="C32" s="22"/>
      <c r="D32" s="22"/>
      <c r="E32" s="22"/>
    </row>
    <row r="33" spans="1:5" x14ac:dyDescent="0.2">
      <c r="A33" s="17"/>
      <c r="B33" s="17"/>
      <c r="C33" s="17"/>
      <c r="D33" s="17"/>
      <c r="E33" s="17"/>
    </row>
  </sheetData>
  <sheetProtection formatCells="0" insertRows="0" deleteRows="0"/>
  <mergeCells count="10">
    <mergeCell ref="D25:E25"/>
    <mergeCell ref="B6:E6"/>
    <mergeCell ref="B5:E5"/>
    <mergeCell ref="A1:E1"/>
    <mergeCell ref="A9:E9"/>
    <mergeCell ref="B2:E2"/>
    <mergeCell ref="B3:E3"/>
    <mergeCell ref="B4:E4"/>
    <mergeCell ref="A8:E8"/>
    <mergeCell ref="B7:E7"/>
  </mergeCells>
  <dataValidations xWindow="721" yWindow="637"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extLst>
    <ext xmlns:x14="http://schemas.microsoft.com/office/spreadsheetml/2009/9/main" uri="{CCE6A557-97BC-4b89-ADB6-D9C93CAAB3DF}">
      <x14:dataValidations xmlns:xm="http://schemas.microsoft.com/office/excel/2006/main" xWindow="721" yWindow="637"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opLeftCell="A8" zoomScale="135" zoomScaleNormal="135" workbookViewId="0">
      <selection activeCell="C21" sqref="C2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60" t="s">
        <v>110</v>
      </c>
      <c r="B1" s="160"/>
      <c r="C1" s="160"/>
      <c r="D1" s="160"/>
      <c r="E1" s="160"/>
    </row>
    <row r="2" spans="1:6" ht="21" customHeight="1" x14ac:dyDescent="0.2">
      <c r="A2" s="3" t="s">
        <v>111</v>
      </c>
      <c r="B2" s="158" t="str">
        <f>'Summary and sign-off'!B2:F2</f>
        <v>Department of the Prime Minister and Cabinet</v>
      </c>
      <c r="C2" s="158"/>
      <c r="D2" s="158"/>
      <c r="E2" s="158"/>
    </row>
    <row r="3" spans="1:6" ht="31.5" x14ac:dyDescent="0.2">
      <c r="A3" s="3" t="s">
        <v>149</v>
      </c>
      <c r="B3" s="158" t="str">
        <f>'Summary and sign-off'!B3:F3</f>
        <v>Ben King</v>
      </c>
      <c r="C3" s="158"/>
      <c r="D3" s="158"/>
      <c r="E3" s="158"/>
    </row>
    <row r="4" spans="1:6" ht="21" customHeight="1" x14ac:dyDescent="0.2">
      <c r="A4" s="3" t="s">
        <v>113</v>
      </c>
      <c r="B4" s="158">
        <f>'Summary and sign-off'!B4:F4</f>
        <v>45839</v>
      </c>
      <c r="C4" s="158"/>
      <c r="D4" s="158"/>
      <c r="E4" s="158"/>
    </row>
    <row r="5" spans="1:6" ht="21" customHeight="1" x14ac:dyDescent="0.2">
      <c r="A5" s="3" t="s">
        <v>114</v>
      </c>
      <c r="B5" s="158">
        <f>'Summary and sign-off'!B5:F5</f>
        <v>46203</v>
      </c>
      <c r="C5" s="158"/>
      <c r="D5" s="158"/>
      <c r="E5" s="158"/>
    </row>
    <row r="6" spans="1:6" ht="21" customHeight="1" x14ac:dyDescent="0.2">
      <c r="A6" s="3" t="s">
        <v>115</v>
      </c>
      <c r="B6" s="157" t="s">
        <v>82</v>
      </c>
      <c r="C6" s="157"/>
      <c r="D6" s="157"/>
      <c r="E6" s="157"/>
      <c r="F6" s="23"/>
    </row>
    <row r="7" spans="1:6" ht="21" customHeight="1" x14ac:dyDescent="0.2">
      <c r="A7" s="3" t="s">
        <v>56</v>
      </c>
      <c r="B7" s="157" t="s">
        <v>84</v>
      </c>
      <c r="C7" s="157"/>
      <c r="D7" s="157"/>
      <c r="E7" s="157"/>
      <c r="F7" s="23"/>
    </row>
    <row r="8" spans="1:6" ht="35.25" customHeight="1" x14ac:dyDescent="0.2">
      <c r="A8" s="163" t="s">
        <v>150</v>
      </c>
      <c r="B8" s="163"/>
      <c r="C8" s="175"/>
      <c r="D8" s="175"/>
      <c r="E8" s="175"/>
    </row>
    <row r="9" spans="1:6" ht="35.25" customHeight="1" x14ac:dyDescent="0.2">
      <c r="A9" s="176" t="s">
        <v>151</v>
      </c>
      <c r="B9" s="177"/>
      <c r="C9" s="177"/>
      <c r="D9" s="177"/>
      <c r="E9" s="177"/>
    </row>
    <row r="10" spans="1:6" ht="27" customHeight="1" x14ac:dyDescent="0.2">
      <c r="A10" s="24" t="s">
        <v>119</v>
      </c>
      <c r="B10" s="24" t="s">
        <v>63</v>
      </c>
      <c r="C10" s="24" t="s">
        <v>152</v>
      </c>
      <c r="D10" s="24" t="s">
        <v>153</v>
      </c>
      <c r="E10" s="24" t="s">
        <v>123</v>
      </c>
      <c r="F10" s="20"/>
    </row>
    <row r="11" spans="1:6" s="2" customFormat="1" hidden="1" x14ac:dyDescent="0.2">
      <c r="A11" s="98"/>
      <c r="B11" s="95"/>
      <c r="C11" s="99"/>
      <c r="D11" s="99"/>
      <c r="E11" s="100"/>
    </row>
    <row r="12" spans="1:6" s="2" customFormat="1" x14ac:dyDescent="0.2">
      <c r="A12" s="113">
        <v>46203</v>
      </c>
      <c r="B12" s="114">
        <v>985.32</v>
      </c>
      <c r="C12" s="118" t="s">
        <v>365</v>
      </c>
      <c r="D12" s="118" t="s">
        <v>175</v>
      </c>
      <c r="E12" s="119" t="s">
        <v>173</v>
      </c>
    </row>
    <row r="13" spans="1:6" s="2" customFormat="1" x14ac:dyDescent="0.2">
      <c r="A13" s="113"/>
      <c r="B13" s="114"/>
      <c r="C13" s="129"/>
      <c r="D13" s="118"/>
      <c r="E13" s="119"/>
    </row>
    <row r="14" spans="1:6" s="2" customFormat="1" x14ac:dyDescent="0.2">
      <c r="A14" s="113">
        <v>45846</v>
      </c>
      <c r="B14" s="114">
        <v>37.54</v>
      </c>
      <c r="C14" s="129" t="s">
        <v>367</v>
      </c>
      <c r="D14" s="118" t="s">
        <v>366</v>
      </c>
      <c r="E14" s="114" t="s">
        <v>368</v>
      </c>
    </row>
    <row r="15" spans="1:6" s="2" customFormat="1" x14ac:dyDescent="0.2">
      <c r="A15" s="113"/>
      <c r="B15" s="114"/>
      <c r="C15" s="118"/>
      <c r="D15" s="113"/>
      <c r="E15" s="114"/>
    </row>
    <row r="16" spans="1:6" s="2" customFormat="1" x14ac:dyDescent="0.2">
      <c r="A16" s="113"/>
      <c r="B16" s="114"/>
      <c r="C16" s="118"/>
      <c r="D16" s="118"/>
      <c r="E16" s="119"/>
    </row>
    <row r="17" spans="1:6" s="2" customFormat="1" x14ac:dyDescent="0.2">
      <c r="A17" s="113"/>
      <c r="B17" s="114"/>
      <c r="C17" s="118"/>
      <c r="D17" s="118"/>
      <c r="E17" s="119"/>
    </row>
    <row r="18" spans="1:6" s="2" customFormat="1" x14ac:dyDescent="0.2">
      <c r="A18" s="113"/>
      <c r="B18" s="114"/>
      <c r="C18" s="118"/>
      <c r="D18" s="118"/>
      <c r="E18" s="119"/>
    </row>
    <row r="19" spans="1:6" s="2" customFormat="1" x14ac:dyDescent="0.2">
      <c r="A19" s="113"/>
      <c r="B19" s="114"/>
      <c r="C19" s="118"/>
      <c r="D19" s="118"/>
      <c r="E19" s="119"/>
    </row>
    <row r="20" spans="1:6" s="2" customFormat="1" x14ac:dyDescent="0.2">
      <c r="A20" s="113"/>
      <c r="B20" s="114"/>
      <c r="C20" s="118"/>
      <c r="D20" s="118"/>
      <c r="E20" s="119"/>
    </row>
    <row r="21" spans="1:6" s="2" customFormat="1" x14ac:dyDescent="0.2">
      <c r="A21" s="117"/>
      <c r="B21" s="114"/>
      <c r="C21" s="118"/>
      <c r="D21" s="118"/>
      <c r="E21" s="119"/>
    </row>
    <row r="22" spans="1:6" s="2" customFormat="1" x14ac:dyDescent="0.2">
      <c r="A22" s="117"/>
      <c r="B22" s="114"/>
      <c r="C22" s="118"/>
      <c r="D22" s="118"/>
      <c r="E22" s="119"/>
    </row>
    <row r="23" spans="1:6" s="2" customFormat="1" hidden="1" x14ac:dyDescent="0.2">
      <c r="A23" s="98"/>
      <c r="B23" s="95"/>
      <c r="C23" s="99"/>
      <c r="D23" s="99"/>
      <c r="E23" s="100"/>
    </row>
    <row r="24" spans="1:6" ht="34.5" customHeight="1" x14ac:dyDescent="0.2">
      <c r="A24" s="53" t="s">
        <v>154</v>
      </c>
      <c r="B24" s="62">
        <f>SUM(B11:B23)</f>
        <v>1022.86</v>
      </c>
      <c r="C24" s="70" t="str">
        <f>IF(SUBTOTAL(3,B11:B23)=SUBTOTAL(103,B11:B23),'Summary and sign-off'!$A$48,'Summary and sign-off'!$A$49)</f>
        <v>Check - there are no hidden rows with data</v>
      </c>
      <c r="D24" s="159" t="str">
        <f>IF('Summary and sign-off'!F59='Summary and sign-off'!F54,'Summary and sign-off'!A51,'Summary and sign-off'!A50)</f>
        <v>Check - each entry provides sufficient information</v>
      </c>
      <c r="E24" s="159"/>
    </row>
    <row r="25" spans="1:6" ht="14.1" customHeight="1" x14ac:dyDescent="0.2">
      <c r="B25" s="17"/>
      <c r="C25" s="17"/>
      <c r="D25" s="17"/>
      <c r="E25" s="17"/>
    </row>
    <row r="26" spans="1:6" x14ac:dyDescent="0.2">
      <c r="A26" s="18" t="s">
        <v>155</v>
      </c>
      <c r="B26" s="17"/>
      <c r="C26" s="17"/>
      <c r="D26" s="17"/>
      <c r="E26" s="17"/>
    </row>
    <row r="27" spans="1:6" ht="12.6" customHeight="1" x14ac:dyDescent="0.2">
      <c r="A27" s="20" t="s">
        <v>133</v>
      </c>
      <c r="B27" s="17"/>
      <c r="C27" s="17"/>
      <c r="D27" s="17"/>
      <c r="E27" s="17"/>
    </row>
    <row r="28" spans="1:6" x14ac:dyDescent="0.2">
      <c r="A28" s="20" t="s">
        <v>80</v>
      </c>
      <c r="B28" s="19"/>
      <c r="C28" s="17"/>
      <c r="D28" s="17"/>
      <c r="E28" s="17"/>
      <c r="F28" s="17"/>
    </row>
    <row r="29" spans="1:6" x14ac:dyDescent="0.2">
      <c r="A29" s="20" t="s">
        <v>147</v>
      </c>
      <c r="C29" s="17"/>
      <c r="D29" s="17"/>
      <c r="E29" s="17"/>
      <c r="F29" s="17"/>
    </row>
    <row r="30" spans="1:6" ht="12.75" customHeight="1" x14ac:dyDescent="0.2">
      <c r="A30" s="20" t="s">
        <v>148</v>
      </c>
      <c r="B30" s="25"/>
      <c r="C30" s="22"/>
      <c r="D30" s="22"/>
      <c r="E30" s="22"/>
      <c r="F30" s="22"/>
    </row>
    <row r="31" spans="1:6" x14ac:dyDescent="0.2">
      <c r="B31" s="26"/>
      <c r="C31" s="17"/>
      <c r="D31" s="17"/>
      <c r="E31" s="17"/>
    </row>
    <row r="32" spans="1:6" hidden="1" x14ac:dyDescent="0.2">
      <c r="A32" s="17"/>
      <c r="B32" s="17"/>
      <c r="C32" s="17"/>
      <c r="D32" s="17"/>
    </row>
    <row r="33" spans="1:5" ht="12.75" hidden="1" customHeight="1" x14ac:dyDescent="0.2"/>
    <row r="34" spans="1:5" hidden="1" x14ac:dyDescent="0.2">
      <c r="A34" s="17"/>
      <c r="B34" s="17"/>
      <c r="C34" s="17"/>
      <c r="D34" s="17"/>
      <c r="E34" s="17"/>
    </row>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39" spans="1:5" x14ac:dyDescent="0.2"/>
  </sheetData>
  <sheetProtection formatCells="0" insertRows="0" deleteRows="0"/>
  <mergeCells count="10">
    <mergeCell ref="D24:E24"/>
    <mergeCell ref="B6:E6"/>
    <mergeCell ref="B5:E5"/>
    <mergeCell ref="B7:E7"/>
    <mergeCell ref="A1:E1"/>
    <mergeCell ref="B2:E2"/>
    <mergeCell ref="B3:E3"/>
    <mergeCell ref="B4:E4"/>
    <mergeCell ref="A9:E9"/>
    <mergeCell ref="A8:E8"/>
  </mergeCells>
  <dataValidations xWindow="1257" yWindow="848"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5 A16 A17 A18 A19 A20 A21 A2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extLst>
    <ext xmlns:x14="http://schemas.microsoft.com/office/spreadsheetml/2009/9/main" uri="{CCE6A557-97BC-4b89-ADB6-D9C93CAAB3DF}">
      <x14:dataValidations xmlns:xm="http://schemas.microsoft.com/office/excel/2006/main" xWindow="1257" yWindow="848"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B15:B23 B11:B13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118"/>
  <sheetViews>
    <sheetView topLeftCell="A17" zoomScale="110" zoomScaleNormal="110" workbookViewId="0">
      <selection activeCell="E60" sqref="E60"/>
    </sheetView>
  </sheetViews>
  <sheetFormatPr defaultColWidth="0" defaultRowHeight="12.75" zeroHeight="1" x14ac:dyDescent="0.2"/>
  <cols>
    <col min="1" max="1" width="35.7109375" customWidth="1"/>
    <col min="2" max="2" width="46.85546875" customWidth="1"/>
    <col min="3" max="3" width="22.140625" customWidth="1"/>
    <col min="4" max="4" width="45.85546875" customWidth="1"/>
    <col min="5" max="6" width="35.7109375" customWidth="1"/>
    <col min="7" max="7" width="38" customWidth="1"/>
    <col min="8" max="10" width="9.140625" hidden="1" customWidth="1"/>
    <col min="11" max="15" width="0" hidden="1" customWidth="1"/>
  </cols>
  <sheetData>
    <row r="1" spans="1:6" ht="26.25" customHeight="1" x14ac:dyDescent="0.2">
      <c r="A1" s="160" t="s">
        <v>156</v>
      </c>
      <c r="B1" s="160"/>
      <c r="C1" s="160"/>
      <c r="D1" s="160"/>
      <c r="E1" s="160"/>
      <c r="F1" s="160"/>
    </row>
    <row r="2" spans="1:6" ht="21" customHeight="1" x14ac:dyDescent="0.2">
      <c r="A2" s="3" t="s">
        <v>111</v>
      </c>
      <c r="B2" s="158" t="str">
        <f>'Summary and sign-off'!B2:F2</f>
        <v>Department of the Prime Minister and Cabinet</v>
      </c>
      <c r="C2" s="158"/>
      <c r="D2" s="158"/>
      <c r="E2" s="158"/>
      <c r="F2" s="158"/>
    </row>
    <row r="3" spans="1:6" ht="31.5" x14ac:dyDescent="0.2">
      <c r="A3" s="3" t="s">
        <v>112</v>
      </c>
      <c r="B3" s="158" t="str">
        <f>'Summary and sign-off'!B3:F3</f>
        <v>Ben King</v>
      </c>
      <c r="C3" s="158"/>
      <c r="D3" s="158"/>
      <c r="E3" s="158"/>
      <c r="F3" s="158"/>
    </row>
    <row r="4" spans="1:6" ht="21" customHeight="1" x14ac:dyDescent="0.2">
      <c r="A4" s="3" t="s">
        <v>113</v>
      </c>
      <c r="B4" s="158">
        <v>45839</v>
      </c>
      <c r="C4" s="158"/>
      <c r="D4" s="158"/>
      <c r="E4" s="158"/>
      <c r="F4" s="158"/>
    </row>
    <row r="5" spans="1:6" ht="21" customHeight="1" x14ac:dyDescent="0.2">
      <c r="A5" s="3" t="s">
        <v>114</v>
      </c>
      <c r="B5" s="158">
        <v>46203</v>
      </c>
      <c r="C5" s="158"/>
      <c r="D5" s="158"/>
      <c r="E5" s="158"/>
      <c r="F5" s="158"/>
    </row>
    <row r="6" spans="1:6" ht="21" customHeight="1" x14ac:dyDescent="0.2">
      <c r="A6" s="3" t="s">
        <v>157</v>
      </c>
      <c r="B6" s="157" t="s">
        <v>82</v>
      </c>
      <c r="C6" s="157"/>
      <c r="D6" s="157"/>
      <c r="E6" s="157"/>
      <c r="F6" s="157"/>
    </row>
    <row r="7" spans="1:6" ht="21" customHeight="1" x14ac:dyDescent="0.2">
      <c r="A7" s="3" t="s">
        <v>56</v>
      </c>
      <c r="B7" s="157" t="s">
        <v>84</v>
      </c>
      <c r="C7" s="157"/>
      <c r="D7" s="157"/>
      <c r="E7" s="157"/>
      <c r="F7" s="157"/>
    </row>
    <row r="8" spans="1:6" ht="36" customHeight="1" x14ac:dyDescent="0.2">
      <c r="A8" s="163" t="s">
        <v>158</v>
      </c>
      <c r="B8" s="163"/>
      <c r="C8" s="163"/>
      <c r="D8" s="163"/>
      <c r="E8" s="163"/>
      <c r="F8" s="163"/>
    </row>
    <row r="9" spans="1:6" ht="36" customHeight="1" x14ac:dyDescent="0.2">
      <c r="A9" s="176" t="s">
        <v>159</v>
      </c>
      <c r="B9" s="177"/>
      <c r="C9" s="177"/>
      <c r="D9" s="177"/>
      <c r="E9" s="177"/>
      <c r="F9" s="177"/>
    </row>
    <row r="10" spans="1:6" ht="39" customHeight="1" x14ac:dyDescent="0.2">
      <c r="A10" s="24" t="s">
        <v>119</v>
      </c>
      <c r="B10" s="108" t="s">
        <v>160</v>
      </c>
      <c r="C10" s="108" t="s">
        <v>161</v>
      </c>
      <c r="D10" s="108" t="s">
        <v>162</v>
      </c>
      <c r="E10" s="108" t="s">
        <v>163</v>
      </c>
      <c r="F10" s="108" t="s">
        <v>164</v>
      </c>
    </row>
    <row r="11" spans="1:6" s="2" customFormat="1" ht="25.5" x14ac:dyDescent="0.2">
      <c r="A11" s="142">
        <v>45841</v>
      </c>
      <c r="B11" s="120" t="s">
        <v>250</v>
      </c>
      <c r="C11" s="121" t="s">
        <v>98</v>
      </c>
      <c r="D11" s="118" t="s">
        <v>251</v>
      </c>
      <c r="E11" s="122" t="s">
        <v>93</v>
      </c>
      <c r="F11" s="123"/>
    </row>
    <row r="12" spans="1:6" s="2" customFormat="1" x14ac:dyDescent="0.2">
      <c r="A12" s="142">
        <v>45860</v>
      </c>
      <c r="B12" s="120" t="s">
        <v>252</v>
      </c>
      <c r="C12" s="121" t="s">
        <v>98</v>
      </c>
      <c r="D12" s="118" t="s">
        <v>253</v>
      </c>
      <c r="E12" s="122" t="s">
        <v>92</v>
      </c>
      <c r="F12" s="123"/>
    </row>
    <row r="13" spans="1:6" s="2" customFormat="1" x14ac:dyDescent="0.2">
      <c r="A13" s="142">
        <v>45861</v>
      </c>
      <c r="B13" s="120" t="s">
        <v>254</v>
      </c>
      <c r="C13" s="121" t="s">
        <v>98</v>
      </c>
      <c r="D13" s="118" t="s">
        <v>255</v>
      </c>
      <c r="E13" s="122" t="s">
        <v>92</v>
      </c>
      <c r="F13" s="123"/>
    </row>
    <row r="14" spans="1:6" s="2" customFormat="1" x14ac:dyDescent="0.2">
      <c r="A14" s="142">
        <v>45874</v>
      </c>
      <c r="B14" s="120" t="s">
        <v>337</v>
      </c>
      <c r="C14" s="121" t="s">
        <v>97</v>
      </c>
      <c r="D14" s="118" t="s">
        <v>268</v>
      </c>
      <c r="E14" s="122" t="s">
        <v>92</v>
      </c>
      <c r="F14" s="123"/>
    </row>
    <row r="15" spans="1:6" s="2" customFormat="1" x14ac:dyDescent="0.2">
      <c r="A15" s="142">
        <v>45875</v>
      </c>
      <c r="B15" s="120" t="s">
        <v>257</v>
      </c>
      <c r="C15" s="121" t="s">
        <v>98</v>
      </c>
      <c r="D15" s="118" t="s">
        <v>256</v>
      </c>
      <c r="E15" s="122" t="s">
        <v>92</v>
      </c>
      <c r="F15" s="123"/>
    </row>
    <row r="16" spans="1:6" s="2" customFormat="1" x14ac:dyDescent="0.2">
      <c r="A16" s="142">
        <v>45877</v>
      </c>
      <c r="B16" s="120" t="s">
        <v>258</v>
      </c>
      <c r="C16" s="121" t="s">
        <v>98</v>
      </c>
      <c r="D16" s="118" t="s">
        <v>259</v>
      </c>
      <c r="E16" s="122" t="s">
        <v>92</v>
      </c>
      <c r="F16" s="123"/>
    </row>
    <row r="17" spans="1:6" s="2" customFormat="1" x14ac:dyDescent="0.2">
      <c r="A17" s="142">
        <v>45881</v>
      </c>
      <c r="B17" s="120" t="s">
        <v>260</v>
      </c>
      <c r="C17" s="121" t="s">
        <v>98</v>
      </c>
      <c r="D17" s="118" t="s">
        <v>261</v>
      </c>
      <c r="E17" s="122" t="s">
        <v>92</v>
      </c>
      <c r="F17" s="123"/>
    </row>
    <row r="18" spans="1:6" s="2" customFormat="1" x14ac:dyDescent="0.2">
      <c r="A18" s="142">
        <v>45881</v>
      </c>
      <c r="B18" s="120" t="s">
        <v>262</v>
      </c>
      <c r="C18" s="121" t="s">
        <v>98</v>
      </c>
      <c r="D18" s="118" t="s">
        <v>263</v>
      </c>
      <c r="E18" s="122" t="s">
        <v>92</v>
      </c>
      <c r="F18" s="123"/>
    </row>
    <row r="19" spans="1:6" s="2" customFormat="1" x14ac:dyDescent="0.2">
      <c r="A19" s="142">
        <v>45882</v>
      </c>
      <c r="B19" s="120" t="s">
        <v>264</v>
      </c>
      <c r="C19" s="121" t="s">
        <v>98</v>
      </c>
      <c r="D19" s="118" t="s">
        <v>265</v>
      </c>
      <c r="E19" s="122" t="s">
        <v>92</v>
      </c>
      <c r="F19" s="123"/>
    </row>
    <row r="20" spans="1:6" s="2" customFormat="1" x14ac:dyDescent="0.2">
      <c r="A20" s="142">
        <v>45883</v>
      </c>
      <c r="B20" s="120" t="s">
        <v>267</v>
      </c>
      <c r="C20" s="121" t="s">
        <v>98</v>
      </c>
      <c r="D20" s="118" t="s">
        <v>266</v>
      </c>
      <c r="E20" s="122" t="s">
        <v>92</v>
      </c>
      <c r="F20" s="123"/>
    </row>
    <row r="21" spans="1:6" s="2" customFormat="1" ht="25.5" x14ac:dyDescent="0.2">
      <c r="A21" s="142">
        <v>45884</v>
      </c>
      <c r="B21" s="120" t="s">
        <v>372</v>
      </c>
      <c r="C21" s="121" t="s">
        <v>98</v>
      </c>
      <c r="D21" s="120" t="s">
        <v>268</v>
      </c>
      <c r="E21" s="122" t="s">
        <v>93</v>
      </c>
      <c r="F21" s="123"/>
    </row>
    <row r="22" spans="1:6" s="2" customFormat="1" x14ac:dyDescent="0.2">
      <c r="A22" s="142">
        <v>45902</v>
      </c>
      <c r="B22" s="120" t="s">
        <v>269</v>
      </c>
      <c r="C22" s="121" t="s">
        <v>98</v>
      </c>
      <c r="D22" s="120" t="s">
        <v>270</v>
      </c>
      <c r="E22" s="122" t="s">
        <v>92</v>
      </c>
      <c r="F22" s="123"/>
    </row>
    <row r="23" spans="1:6" s="2" customFormat="1" x14ac:dyDescent="0.2">
      <c r="A23" s="142">
        <v>45910</v>
      </c>
      <c r="B23" s="120" t="s">
        <v>271</v>
      </c>
      <c r="C23" s="121" t="s">
        <v>98</v>
      </c>
      <c r="D23" s="120" t="s">
        <v>272</v>
      </c>
      <c r="E23" s="122" t="s">
        <v>92</v>
      </c>
      <c r="F23" s="123"/>
    </row>
    <row r="24" spans="1:6" s="2" customFormat="1" ht="25.5" x14ac:dyDescent="0.2">
      <c r="A24" s="142">
        <v>45916</v>
      </c>
      <c r="B24" s="120" t="s">
        <v>274</v>
      </c>
      <c r="C24" s="121" t="s">
        <v>98</v>
      </c>
      <c r="D24" s="120" t="s">
        <v>273</v>
      </c>
      <c r="E24" s="122" t="s">
        <v>92</v>
      </c>
      <c r="F24" s="123"/>
    </row>
    <row r="25" spans="1:6" s="2" customFormat="1" x14ac:dyDescent="0.2">
      <c r="A25" s="142">
        <v>45916</v>
      </c>
      <c r="B25" s="120" t="s">
        <v>275</v>
      </c>
      <c r="C25" s="121" t="s">
        <v>98</v>
      </c>
      <c r="D25" s="120" t="s">
        <v>276</v>
      </c>
      <c r="E25" s="122" t="s">
        <v>92</v>
      </c>
      <c r="F25" s="123"/>
    </row>
    <row r="26" spans="1:6" s="2" customFormat="1" x14ac:dyDescent="0.2">
      <c r="A26" s="142">
        <v>45917</v>
      </c>
      <c r="B26" s="120" t="s">
        <v>277</v>
      </c>
      <c r="C26" s="121" t="s">
        <v>98</v>
      </c>
      <c r="D26" s="120" t="s">
        <v>278</v>
      </c>
      <c r="E26" s="122"/>
      <c r="F26" s="123"/>
    </row>
    <row r="27" spans="1:6" s="2" customFormat="1" x14ac:dyDescent="0.2">
      <c r="A27" s="142">
        <v>45918</v>
      </c>
      <c r="B27" s="120" t="s">
        <v>279</v>
      </c>
      <c r="C27" s="121" t="s">
        <v>98</v>
      </c>
      <c r="D27" s="120" t="s">
        <v>280</v>
      </c>
      <c r="E27" s="122" t="s">
        <v>92</v>
      </c>
      <c r="F27" s="123"/>
    </row>
    <row r="28" spans="1:6" s="2" customFormat="1" x14ac:dyDescent="0.2">
      <c r="A28" s="142">
        <v>45923</v>
      </c>
      <c r="B28" s="120" t="s">
        <v>281</v>
      </c>
      <c r="C28" s="121" t="s">
        <v>98</v>
      </c>
      <c r="D28" s="120" t="s">
        <v>282</v>
      </c>
      <c r="E28" s="122" t="s">
        <v>92</v>
      </c>
      <c r="F28" s="123"/>
    </row>
    <row r="29" spans="1:6" s="2" customFormat="1" x14ac:dyDescent="0.2">
      <c r="A29" s="142">
        <v>45924</v>
      </c>
      <c r="B29" s="120" t="s">
        <v>283</v>
      </c>
      <c r="C29" s="121" t="s">
        <v>98</v>
      </c>
      <c r="D29" s="120" t="s">
        <v>282</v>
      </c>
      <c r="E29" s="122" t="s">
        <v>92</v>
      </c>
      <c r="F29" s="123"/>
    </row>
    <row r="30" spans="1:6" s="2" customFormat="1" x14ac:dyDescent="0.2">
      <c r="A30" s="142">
        <v>45926</v>
      </c>
      <c r="B30" s="120" t="s">
        <v>284</v>
      </c>
      <c r="C30" s="121" t="s">
        <v>98</v>
      </c>
      <c r="D30" s="120" t="s">
        <v>280</v>
      </c>
      <c r="E30" s="122" t="s">
        <v>92</v>
      </c>
      <c r="F30" s="123"/>
    </row>
    <row r="31" spans="1:6" s="2" customFormat="1" ht="25.5" x14ac:dyDescent="0.2">
      <c r="A31" s="142">
        <v>45940</v>
      </c>
      <c r="B31" s="120" t="s">
        <v>344</v>
      </c>
      <c r="C31" s="121" t="s">
        <v>97</v>
      </c>
      <c r="D31" s="120" t="s">
        <v>345</v>
      </c>
      <c r="E31" s="122">
        <v>48</v>
      </c>
      <c r="F31" s="123" t="s">
        <v>351</v>
      </c>
    </row>
    <row r="32" spans="1:6" s="2" customFormat="1" x14ac:dyDescent="0.2">
      <c r="A32" s="142">
        <v>45944</v>
      </c>
      <c r="B32" s="120" t="s">
        <v>285</v>
      </c>
      <c r="C32" s="121" t="s">
        <v>98</v>
      </c>
      <c r="D32" s="120" t="s">
        <v>286</v>
      </c>
      <c r="E32" s="122" t="s">
        <v>92</v>
      </c>
      <c r="F32" s="123"/>
    </row>
    <row r="33" spans="1:6" s="2" customFormat="1" ht="25.5" x14ac:dyDescent="0.2">
      <c r="A33" s="142" t="s">
        <v>287</v>
      </c>
      <c r="B33" s="120" t="s">
        <v>288</v>
      </c>
      <c r="C33" s="121" t="s">
        <v>98</v>
      </c>
      <c r="D33" s="120" t="s">
        <v>289</v>
      </c>
      <c r="E33" s="122" t="s">
        <v>93</v>
      </c>
      <c r="F33" s="123"/>
    </row>
    <row r="34" spans="1:6" s="2" customFormat="1" x14ac:dyDescent="0.2">
      <c r="A34" s="142">
        <v>45959</v>
      </c>
      <c r="B34" s="120" t="s">
        <v>290</v>
      </c>
      <c r="C34" s="121" t="s">
        <v>98</v>
      </c>
      <c r="D34" s="120" t="s">
        <v>291</v>
      </c>
      <c r="E34" s="122" t="s">
        <v>92</v>
      </c>
      <c r="F34" s="123"/>
    </row>
    <row r="35" spans="1:6" s="2" customFormat="1" x14ac:dyDescent="0.2">
      <c r="A35" s="142">
        <v>45964</v>
      </c>
      <c r="B35" s="120" t="s">
        <v>338</v>
      </c>
      <c r="C35" s="121" t="s">
        <v>97</v>
      </c>
      <c r="D35" s="120" t="s">
        <v>339</v>
      </c>
      <c r="E35" s="122" t="s">
        <v>92</v>
      </c>
      <c r="F35" s="123"/>
    </row>
    <row r="36" spans="1:6" s="2" customFormat="1" x14ac:dyDescent="0.2">
      <c r="A36" s="142">
        <v>45970</v>
      </c>
      <c r="B36" s="120" t="s">
        <v>292</v>
      </c>
      <c r="C36" s="121" t="s">
        <v>98</v>
      </c>
      <c r="D36" s="120" t="s">
        <v>266</v>
      </c>
      <c r="E36" s="122" t="s">
        <v>92</v>
      </c>
      <c r="F36" s="123"/>
    </row>
    <row r="37" spans="1:6" s="2" customFormat="1" x14ac:dyDescent="0.2">
      <c r="A37" s="142">
        <v>45973</v>
      </c>
      <c r="B37" s="120" t="s">
        <v>293</v>
      </c>
      <c r="C37" s="121" t="s">
        <v>98</v>
      </c>
      <c r="D37" s="120" t="s">
        <v>294</v>
      </c>
      <c r="E37" s="122" t="s">
        <v>92</v>
      </c>
      <c r="F37" s="123"/>
    </row>
    <row r="38" spans="1:6" s="2" customFormat="1" x14ac:dyDescent="0.2">
      <c r="A38" s="142">
        <v>45973</v>
      </c>
      <c r="B38" s="120" t="s">
        <v>295</v>
      </c>
      <c r="C38" s="121" t="s">
        <v>98</v>
      </c>
      <c r="D38" s="120" t="s">
        <v>296</v>
      </c>
      <c r="E38" s="122" t="s">
        <v>92</v>
      </c>
      <c r="F38" s="123"/>
    </row>
    <row r="39" spans="1:6" s="2" customFormat="1" x14ac:dyDescent="0.2">
      <c r="A39" s="142">
        <v>45979</v>
      </c>
      <c r="B39" s="120" t="s">
        <v>340</v>
      </c>
      <c r="C39" s="121" t="s">
        <v>97</v>
      </c>
      <c r="D39" s="120" t="s">
        <v>341</v>
      </c>
      <c r="E39" s="122" t="s">
        <v>92</v>
      </c>
      <c r="F39" s="123"/>
    </row>
    <row r="40" spans="1:6" s="2" customFormat="1" x14ac:dyDescent="0.2">
      <c r="A40" s="142">
        <v>45979</v>
      </c>
      <c r="B40" s="120" t="s">
        <v>297</v>
      </c>
      <c r="C40" s="121" t="s">
        <v>98</v>
      </c>
      <c r="D40" s="120" t="s">
        <v>298</v>
      </c>
      <c r="E40" s="122" t="s">
        <v>92</v>
      </c>
      <c r="F40" s="123"/>
    </row>
    <row r="41" spans="1:6" s="2" customFormat="1" x14ac:dyDescent="0.2">
      <c r="A41" s="142">
        <v>45988</v>
      </c>
      <c r="B41" s="120" t="s">
        <v>299</v>
      </c>
      <c r="C41" s="121" t="s">
        <v>98</v>
      </c>
      <c r="D41" s="120" t="s">
        <v>300</v>
      </c>
      <c r="E41" s="122" t="s">
        <v>92</v>
      </c>
      <c r="F41" s="123"/>
    </row>
    <row r="42" spans="1:6" s="2" customFormat="1" x14ac:dyDescent="0.2">
      <c r="A42" s="142">
        <v>45993</v>
      </c>
      <c r="B42" s="120" t="s">
        <v>301</v>
      </c>
      <c r="C42" s="121" t="s">
        <v>98</v>
      </c>
      <c r="D42" s="120" t="s">
        <v>319</v>
      </c>
      <c r="E42" s="122" t="s">
        <v>92</v>
      </c>
      <c r="F42" s="123"/>
    </row>
    <row r="43" spans="1:6" s="2" customFormat="1" x14ac:dyDescent="0.2">
      <c r="A43" s="142">
        <v>45994</v>
      </c>
      <c r="B43" s="120" t="s">
        <v>302</v>
      </c>
      <c r="C43" s="121" t="s">
        <v>98</v>
      </c>
      <c r="D43" s="120" t="s">
        <v>303</v>
      </c>
      <c r="E43" s="122" t="s">
        <v>92</v>
      </c>
      <c r="F43" s="123"/>
    </row>
    <row r="44" spans="1:6" s="2" customFormat="1" x14ac:dyDescent="0.2">
      <c r="A44" s="142">
        <v>45995</v>
      </c>
      <c r="B44" s="120" t="s">
        <v>304</v>
      </c>
      <c r="C44" s="121" t="s">
        <v>98</v>
      </c>
      <c r="D44" s="120" t="s">
        <v>305</v>
      </c>
      <c r="E44" s="122" t="s">
        <v>93</v>
      </c>
      <c r="F44" s="123"/>
    </row>
    <row r="45" spans="1:6" s="2" customFormat="1" ht="25.5" x14ac:dyDescent="0.2">
      <c r="A45" s="142">
        <v>46009</v>
      </c>
      <c r="B45" s="120" t="s">
        <v>346</v>
      </c>
      <c r="C45" s="121" t="s">
        <v>97</v>
      </c>
      <c r="D45" s="120" t="s">
        <v>282</v>
      </c>
      <c r="E45" s="122">
        <v>155</v>
      </c>
      <c r="F45" s="123" t="s">
        <v>351</v>
      </c>
    </row>
    <row r="46" spans="1:6" s="2" customFormat="1" x14ac:dyDescent="0.2">
      <c r="A46" s="142" t="s">
        <v>306</v>
      </c>
      <c r="B46" s="120" t="s">
        <v>307</v>
      </c>
      <c r="C46" s="121" t="s">
        <v>98</v>
      </c>
      <c r="D46" s="120" t="s">
        <v>308</v>
      </c>
      <c r="E46" s="122" t="s">
        <v>93</v>
      </c>
      <c r="F46" s="123"/>
    </row>
    <row r="47" spans="1:6" s="2" customFormat="1" ht="25.5" x14ac:dyDescent="0.2">
      <c r="A47" s="142">
        <v>46043</v>
      </c>
      <c r="B47" s="120" t="s">
        <v>347</v>
      </c>
      <c r="C47" s="121" t="s">
        <v>97</v>
      </c>
      <c r="D47" s="120" t="s">
        <v>348</v>
      </c>
      <c r="E47" s="122">
        <v>116</v>
      </c>
      <c r="F47" s="123" t="s">
        <v>351</v>
      </c>
    </row>
    <row r="48" spans="1:6" s="2" customFormat="1" x14ac:dyDescent="0.2">
      <c r="A48" s="142">
        <v>46048</v>
      </c>
      <c r="B48" s="120" t="s">
        <v>309</v>
      </c>
      <c r="C48" s="121" t="s">
        <v>98</v>
      </c>
      <c r="D48" s="120" t="s">
        <v>268</v>
      </c>
      <c r="E48" s="122" t="s">
        <v>92</v>
      </c>
      <c r="F48" s="123"/>
    </row>
    <row r="49" spans="1:6" s="2" customFormat="1" x14ac:dyDescent="0.2">
      <c r="A49" s="142">
        <v>46071</v>
      </c>
      <c r="B49" s="120" t="s">
        <v>310</v>
      </c>
      <c r="C49" s="121" t="s">
        <v>98</v>
      </c>
      <c r="D49" s="120" t="s">
        <v>311</v>
      </c>
      <c r="E49" s="122" t="s">
        <v>92</v>
      </c>
      <c r="F49" s="123" t="s">
        <v>312</v>
      </c>
    </row>
    <row r="50" spans="1:6" s="2" customFormat="1" x14ac:dyDescent="0.2">
      <c r="A50" s="142">
        <v>46072</v>
      </c>
      <c r="B50" s="120" t="s">
        <v>313</v>
      </c>
      <c r="C50" s="121" t="s">
        <v>98</v>
      </c>
      <c r="D50" s="120" t="s">
        <v>282</v>
      </c>
      <c r="E50" s="122" t="s">
        <v>92</v>
      </c>
      <c r="F50" s="123"/>
    </row>
    <row r="51" spans="1:6" s="2" customFormat="1" x14ac:dyDescent="0.2">
      <c r="A51" s="142">
        <v>46074</v>
      </c>
      <c r="B51" s="120" t="s">
        <v>314</v>
      </c>
      <c r="C51" s="121" t="s">
        <v>98</v>
      </c>
      <c r="D51" s="120" t="s">
        <v>305</v>
      </c>
      <c r="E51" s="122" t="s">
        <v>93</v>
      </c>
      <c r="F51" s="123"/>
    </row>
    <row r="52" spans="1:6" s="2" customFormat="1" x14ac:dyDescent="0.2">
      <c r="A52" s="142">
        <v>46078</v>
      </c>
      <c r="B52" s="120" t="s">
        <v>315</v>
      </c>
      <c r="C52" s="121" t="s">
        <v>98</v>
      </c>
      <c r="D52" s="120" t="s">
        <v>316</v>
      </c>
      <c r="E52" s="122" t="s">
        <v>92</v>
      </c>
      <c r="F52" s="123"/>
    </row>
    <row r="53" spans="1:6" s="2" customFormat="1" x14ac:dyDescent="0.2">
      <c r="A53" s="142">
        <v>46093</v>
      </c>
      <c r="B53" s="120" t="s">
        <v>317</v>
      </c>
      <c r="C53" s="121" t="s">
        <v>98</v>
      </c>
      <c r="D53" s="120" t="s">
        <v>268</v>
      </c>
      <c r="E53" s="122" t="s">
        <v>93</v>
      </c>
      <c r="F53" s="123"/>
    </row>
    <row r="54" spans="1:6" s="2" customFormat="1" ht="25.5" x14ac:dyDescent="0.2">
      <c r="A54" s="142">
        <v>46098</v>
      </c>
      <c r="B54" s="120" t="s">
        <v>342</v>
      </c>
      <c r="C54" s="121" t="s">
        <v>97</v>
      </c>
      <c r="D54" s="120" t="s">
        <v>343</v>
      </c>
      <c r="E54" s="122" t="s">
        <v>93</v>
      </c>
      <c r="F54" s="123"/>
    </row>
    <row r="55" spans="1:6" s="2" customFormat="1" x14ac:dyDescent="0.2">
      <c r="A55" s="142">
        <v>46104</v>
      </c>
      <c r="B55" s="120" t="s">
        <v>318</v>
      </c>
      <c r="C55" s="121" t="s">
        <v>98</v>
      </c>
      <c r="D55" s="120" t="s">
        <v>320</v>
      </c>
      <c r="E55" s="122" t="s">
        <v>92</v>
      </c>
      <c r="F55" s="123"/>
    </row>
    <row r="56" spans="1:6" s="2" customFormat="1" x14ac:dyDescent="0.2">
      <c r="A56" s="142">
        <v>46106</v>
      </c>
      <c r="B56" s="120" t="s">
        <v>321</v>
      </c>
      <c r="C56" s="121" t="s">
        <v>98</v>
      </c>
      <c r="D56" s="120" t="s">
        <v>322</v>
      </c>
      <c r="E56" s="122" t="s">
        <v>92</v>
      </c>
      <c r="F56" s="123"/>
    </row>
    <row r="57" spans="1:6" s="2" customFormat="1" x14ac:dyDescent="0.2">
      <c r="A57" s="142">
        <v>46106</v>
      </c>
      <c r="B57" s="120" t="s">
        <v>323</v>
      </c>
      <c r="C57" s="121" t="s">
        <v>98</v>
      </c>
      <c r="D57" s="120" t="s">
        <v>305</v>
      </c>
      <c r="E57" s="122" t="s">
        <v>92</v>
      </c>
      <c r="F57" s="123"/>
    </row>
    <row r="58" spans="1:6" s="2" customFormat="1" x14ac:dyDescent="0.2">
      <c r="A58" s="142">
        <v>46107</v>
      </c>
      <c r="B58" s="120" t="s">
        <v>324</v>
      </c>
      <c r="C58" s="121" t="s">
        <v>98</v>
      </c>
      <c r="D58" s="120" t="s">
        <v>259</v>
      </c>
      <c r="E58" s="122" t="s">
        <v>92</v>
      </c>
      <c r="F58" s="123"/>
    </row>
    <row r="59" spans="1:6" s="2" customFormat="1" ht="25.5" x14ac:dyDescent="0.2">
      <c r="A59" s="142">
        <v>46114</v>
      </c>
      <c r="B59" s="120" t="s">
        <v>349</v>
      </c>
      <c r="C59" s="121" t="s">
        <v>97</v>
      </c>
      <c r="D59" s="120" t="s">
        <v>350</v>
      </c>
      <c r="E59" s="122">
        <v>50</v>
      </c>
      <c r="F59" s="123" t="s">
        <v>351</v>
      </c>
    </row>
    <row r="60" spans="1:6" s="2" customFormat="1" x14ac:dyDescent="0.2">
      <c r="A60" s="142">
        <v>46123</v>
      </c>
      <c r="B60" s="120" t="s">
        <v>374</v>
      </c>
      <c r="C60" s="121" t="s">
        <v>97</v>
      </c>
      <c r="D60" s="120" t="s">
        <v>375</v>
      </c>
      <c r="E60" s="122" t="s">
        <v>92</v>
      </c>
      <c r="F60" s="123"/>
    </row>
    <row r="61" spans="1:6" s="2" customFormat="1" x14ac:dyDescent="0.2">
      <c r="A61" s="142">
        <v>46150</v>
      </c>
      <c r="B61" s="120" t="s">
        <v>326</v>
      </c>
      <c r="C61" s="121" t="s">
        <v>98</v>
      </c>
      <c r="D61" s="120" t="s">
        <v>325</v>
      </c>
      <c r="E61" s="122" t="s">
        <v>92</v>
      </c>
      <c r="F61" s="123"/>
    </row>
    <row r="62" spans="1:6" s="2" customFormat="1" x14ac:dyDescent="0.2">
      <c r="A62" s="142">
        <v>46154</v>
      </c>
      <c r="B62" s="120" t="s">
        <v>327</v>
      </c>
      <c r="C62" s="121" t="s">
        <v>98</v>
      </c>
      <c r="D62" s="120" t="s">
        <v>328</v>
      </c>
      <c r="E62" s="122" t="s">
        <v>92</v>
      </c>
      <c r="F62" s="123"/>
    </row>
    <row r="63" spans="1:6" s="2" customFormat="1" x14ac:dyDescent="0.2">
      <c r="A63" s="142">
        <v>46155</v>
      </c>
      <c r="B63" s="120" t="s">
        <v>329</v>
      </c>
      <c r="C63" s="121" t="s">
        <v>98</v>
      </c>
      <c r="D63" s="120" t="s">
        <v>330</v>
      </c>
      <c r="E63" s="122" t="s">
        <v>92</v>
      </c>
      <c r="F63" s="123"/>
    </row>
    <row r="64" spans="1:6" s="129" customFormat="1" x14ac:dyDescent="0.2">
      <c r="A64" s="142">
        <v>46160</v>
      </c>
      <c r="B64" s="120" t="s">
        <v>342</v>
      </c>
      <c r="C64" s="121" t="s">
        <v>97</v>
      </c>
      <c r="D64" s="120" t="s">
        <v>373</v>
      </c>
      <c r="E64" s="122">
        <v>95</v>
      </c>
      <c r="F64" s="123"/>
    </row>
    <row r="65" spans="1:6" s="2" customFormat="1" x14ac:dyDescent="0.2">
      <c r="A65" s="142">
        <v>46175</v>
      </c>
      <c r="B65" s="120" t="s">
        <v>331</v>
      </c>
      <c r="C65" s="121" t="s">
        <v>98</v>
      </c>
      <c r="D65" s="120" t="s">
        <v>332</v>
      </c>
      <c r="E65" s="122" t="s">
        <v>92</v>
      </c>
      <c r="F65" s="123"/>
    </row>
    <row r="66" spans="1:6" s="2" customFormat="1" x14ac:dyDescent="0.2">
      <c r="A66" s="142">
        <v>46197</v>
      </c>
      <c r="B66" s="120" t="s">
        <v>333</v>
      </c>
      <c r="C66" s="121" t="s">
        <v>98</v>
      </c>
      <c r="D66" s="120" t="s">
        <v>268</v>
      </c>
      <c r="E66" s="122" t="s">
        <v>93</v>
      </c>
      <c r="F66" s="123"/>
    </row>
    <row r="67" spans="1:6" s="2" customFormat="1" x14ac:dyDescent="0.2">
      <c r="A67" s="142"/>
      <c r="B67" s="120"/>
      <c r="C67" s="121"/>
      <c r="D67" s="120"/>
      <c r="E67" s="122"/>
      <c r="F67" s="123"/>
    </row>
    <row r="68" spans="1:6" s="2" customFormat="1" x14ac:dyDescent="0.2">
      <c r="A68" s="142"/>
      <c r="B68" s="120"/>
      <c r="C68" s="121"/>
      <c r="D68" s="120"/>
      <c r="E68" s="122"/>
      <c r="F68" s="123"/>
    </row>
    <row r="69" spans="1:6" s="2" customFormat="1" x14ac:dyDescent="0.2">
      <c r="A69" s="142"/>
      <c r="B69" s="120"/>
      <c r="C69" s="121"/>
      <c r="D69" s="120"/>
      <c r="E69" s="122"/>
      <c r="F69" s="123"/>
    </row>
    <row r="70" spans="1:6" s="2" customFormat="1" x14ac:dyDescent="0.2">
      <c r="A70" s="142"/>
      <c r="B70" s="120"/>
      <c r="C70" s="121"/>
      <c r="D70" s="120"/>
      <c r="E70" s="122"/>
      <c r="F70" s="123"/>
    </row>
    <row r="71" spans="1:6" s="2" customFormat="1" x14ac:dyDescent="0.2">
      <c r="A71" s="142"/>
      <c r="B71" s="120"/>
      <c r="C71" s="121"/>
      <c r="D71" s="120"/>
      <c r="E71" s="122"/>
      <c r="F71" s="123"/>
    </row>
    <row r="72" spans="1:6" s="2" customFormat="1" x14ac:dyDescent="0.2">
      <c r="A72" s="142"/>
      <c r="B72" s="120"/>
      <c r="C72" s="121"/>
      <c r="D72" s="120"/>
      <c r="E72" s="122"/>
      <c r="F72" s="123"/>
    </row>
    <row r="73" spans="1:6" s="2" customFormat="1" x14ac:dyDescent="0.2">
      <c r="A73" s="142"/>
      <c r="B73" s="120"/>
      <c r="C73" s="121"/>
      <c r="D73" s="120"/>
      <c r="E73" s="122"/>
      <c r="F73" s="123"/>
    </row>
    <row r="74" spans="1:6" s="2" customFormat="1" x14ac:dyDescent="0.2">
      <c r="A74" s="142"/>
      <c r="B74" s="120"/>
      <c r="C74" s="121"/>
      <c r="D74" s="120"/>
      <c r="E74" s="122"/>
      <c r="F74" s="123"/>
    </row>
    <row r="75" spans="1:6" s="2" customFormat="1" x14ac:dyDescent="0.2">
      <c r="A75" s="142"/>
      <c r="B75" s="120"/>
      <c r="C75" s="121"/>
      <c r="D75" s="120"/>
      <c r="E75" s="122"/>
      <c r="F75" s="123"/>
    </row>
    <row r="76" spans="1:6" s="2" customFormat="1" x14ac:dyDescent="0.2">
      <c r="A76" s="142"/>
      <c r="B76" s="120"/>
      <c r="C76" s="121"/>
      <c r="D76" s="120"/>
      <c r="E76" s="122"/>
      <c r="F76" s="123"/>
    </row>
    <row r="77" spans="1:6" s="2" customFormat="1" x14ac:dyDescent="0.2">
      <c r="A77" s="142"/>
      <c r="B77" s="120"/>
      <c r="C77" s="121"/>
      <c r="D77" s="120"/>
      <c r="E77" s="122"/>
      <c r="F77" s="123"/>
    </row>
    <row r="78" spans="1:6" s="2" customFormat="1" x14ac:dyDescent="0.2">
      <c r="A78" s="142"/>
      <c r="B78" s="120"/>
      <c r="C78" s="121"/>
      <c r="D78" s="120"/>
      <c r="E78" s="122"/>
      <c r="F78" s="123"/>
    </row>
    <row r="79" spans="1:6" s="2" customFormat="1" x14ac:dyDescent="0.2">
      <c r="A79" s="142"/>
      <c r="B79" s="120"/>
      <c r="C79" s="121"/>
      <c r="D79" s="120"/>
      <c r="E79" s="122"/>
      <c r="F79" s="123"/>
    </row>
    <row r="80" spans="1:6" s="2" customFormat="1" x14ac:dyDescent="0.2">
      <c r="A80" s="142"/>
      <c r="B80" s="120"/>
      <c r="C80" s="121"/>
      <c r="D80" s="120"/>
      <c r="E80" s="122"/>
      <c r="F80" s="123"/>
    </row>
    <row r="81" spans="1:7" s="2" customFormat="1" x14ac:dyDescent="0.2">
      <c r="A81" s="142"/>
      <c r="B81" s="120"/>
      <c r="C81" s="121"/>
      <c r="D81" s="120"/>
      <c r="E81" s="122"/>
      <c r="F81" s="123"/>
    </row>
    <row r="82" spans="1:7" s="2" customFormat="1" x14ac:dyDescent="0.2">
      <c r="A82" s="142"/>
      <c r="B82" s="120"/>
      <c r="C82" s="121"/>
      <c r="D82" s="120"/>
      <c r="E82" s="122"/>
      <c r="F82" s="123"/>
    </row>
    <row r="83" spans="1:7" s="2" customFormat="1" x14ac:dyDescent="0.2">
      <c r="A83" s="142"/>
      <c r="B83" s="120"/>
      <c r="C83" s="121"/>
      <c r="D83" s="120"/>
      <c r="E83" s="122"/>
      <c r="F83" s="123"/>
    </row>
    <row r="84" spans="1:7" s="2" customFormat="1" x14ac:dyDescent="0.2">
      <c r="A84" s="142"/>
      <c r="B84" s="120"/>
      <c r="C84" s="121"/>
      <c r="D84" s="120"/>
      <c r="E84" s="122"/>
      <c r="F84" s="123"/>
    </row>
    <row r="85" spans="1:7" s="2" customFormat="1" hidden="1" x14ac:dyDescent="0.2">
      <c r="A85" s="94"/>
      <c r="B85" s="99"/>
      <c r="C85" s="101"/>
      <c r="D85" s="99"/>
      <c r="E85" s="102"/>
      <c r="F85" s="100"/>
    </row>
    <row r="86" spans="1:7" ht="34.5" customHeight="1" x14ac:dyDescent="0.2">
      <c r="A86" s="109" t="s">
        <v>165</v>
      </c>
      <c r="B86" s="110" t="s">
        <v>166</v>
      </c>
      <c r="C86" s="111">
        <f>C87+C88</f>
        <v>56</v>
      </c>
      <c r="D86" s="112" t="str">
        <f>IF(SUBTOTAL(3,C11:C85)=SUBTOTAL(103,C11:C85),'Summary and sign-off'!$A$48,'Summary and sign-off'!$A$49)</f>
        <v>Check - there are no hidden rows with data</v>
      </c>
      <c r="E86" s="159" t="str">
        <f>IF('Summary and sign-off'!F60='Summary and sign-off'!F54,'Summary and sign-off'!A52,'Summary and sign-off'!A50)</f>
        <v>Not all lines have an entry for "Description", "Was the gift accepted?" and "Estimated value in NZ$"</v>
      </c>
      <c r="F86" s="159"/>
      <c r="G86" s="2"/>
    </row>
    <row r="87" spans="1:7" ht="25.5" customHeight="1" x14ac:dyDescent="0.25">
      <c r="A87" s="54"/>
      <c r="B87" s="55" t="s">
        <v>97</v>
      </c>
      <c r="C87" s="56">
        <f>COUNTIF(C11:C85,'Summary and sign-off'!A45)</f>
        <v>10</v>
      </c>
      <c r="D87" s="14"/>
      <c r="E87" s="15"/>
      <c r="F87" s="16"/>
    </row>
    <row r="88" spans="1:7" ht="25.5" customHeight="1" x14ac:dyDescent="0.25">
      <c r="A88" s="54"/>
      <c r="B88" s="55" t="s">
        <v>98</v>
      </c>
      <c r="C88" s="56">
        <f>COUNTIF(C11:C85,'Summary and sign-off'!A46)</f>
        <v>46</v>
      </c>
      <c r="D88" s="14"/>
      <c r="E88" s="15"/>
      <c r="F88" s="16"/>
    </row>
    <row r="89" spans="1:7" x14ac:dyDescent="0.2">
      <c r="A89" s="17"/>
      <c r="B89" s="18"/>
      <c r="C89" s="17"/>
      <c r="D89" s="19"/>
      <c r="E89" s="19"/>
      <c r="F89" s="17"/>
    </row>
    <row r="90" spans="1:7" x14ac:dyDescent="0.2">
      <c r="A90" s="18" t="s">
        <v>155</v>
      </c>
      <c r="B90" s="18"/>
      <c r="C90" s="18"/>
      <c r="D90" s="18"/>
      <c r="E90" s="18"/>
      <c r="F90" s="18"/>
    </row>
    <row r="91" spans="1:7" ht="12.6" customHeight="1" x14ac:dyDescent="0.2">
      <c r="A91" s="20" t="s">
        <v>133</v>
      </c>
      <c r="B91" s="17"/>
      <c r="C91" s="17"/>
      <c r="D91" s="17"/>
      <c r="E91" s="17"/>
    </row>
    <row r="92" spans="1:7" x14ac:dyDescent="0.2">
      <c r="A92" s="20" t="s">
        <v>80</v>
      </c>
      <c r="B92" s="19"/>
      <c r="C92" s="17"/>
      <c r="D92" s="17"/>
      <c r="E92" s="17"/>
      <c r="F92" s="17"/>
    </row>
    <row r="93" spans="1:7" x14ac:dyDescent="0.2">
      <c r="A93" s="20" t="s">
        <v>167</v>
      </c>
      <c r="B93" s="21"/>
      <c r="C93" s="21"/>
      <c r="D93" s="21"/>
      <c r="E93" s="21"/>
      <c r="F93" s="21"/>
    </row>
    <row r="94" spans="1:7" ht="12.75" customHeight="1" x14ac:dyDescent="0.2">
      <c r="A94" s="20" t="s">
        <v>168</v>
      </c>
      <c r="B94" s="17"/>
      <c r="C94" s="17"/>
      <c r="D94" s="17"/>
      <c r="E94" s="17"/>
      <c r="F94" s="17"/>
    </row>
    <row r="95" spans="1:7" ht="12.95" customHeight="1" x14ac:dyDescent="0.2">
      <c r="A95" s="20" t="s">
        <v>169</v>
      </c>
      <c r="B95" s="17"/>
      <c r="C95" s="17"/>
      <c r="D95" s="17"/>
      <c r="E95" s="17"/>
      <c r="F95" s="17"/>
    </row>
    <row r="96" spans="1:7" x14ac:dyDescent="0.2">
      <c r="A96" s="20" t="s">
        <v>170</v>
      </c>
      <c r="C96" s="17"/>
      <c r="D96" s="17"/>
      <c r="E96" s="17"/>
      <c r="F96" s="17"/>
    </row>
    <row r="97" spans="1:6" ht="12.75" customHeight="1" x14ac:dyDescent="0.2">
      <c r="A97" s="20" t="s">
        <v>148</v>
      </c>
      <c r="B97" s="20"/>
      <c r="C97" s="22"/>
      <c r="D97" s="22"/>
      <c r="E97" s="22"/>
      <c r="F97" s="22"/>
    </row>
    <row r="98" spans="1:6" ht="12.75" customHeight="1" x14ac:dyDescent="0.2">
      <c r="A98" s="20"/>
      <c r="B98" s="20"/>
      <c r="C98" s="22"/>
      <c r="D98" s="22"/>
      <c r="E98" s="22"/>
      <c r="F98" s="22"/>
    </row>
    <row r="99" spans="1:6" ht="12.75" hidden="1" customHeight="1" x14ac:dyDescent="0.2">
      <c r="A99" s="20"/>
      <c r="B99" s="20"/>
      <c r="C99" s="22"/>
      <c r="D99" s="22"/>
      <c r="E99" s="22"/>
      <c r="F99" s="22"/>
    </row>
    <row r="100" spans="1:6" x14ac:dyDescent="0.2"/>
    <row r="101" spans="1:6" x14ac:dyDescent="0.2"/>
    <row r="102" spans="1:6" hidden="1" x14ac:dyDescent="0.2">
      <c r="A102" s="18"/>
      <c r="B102" s="18"/>
      <c r="C102" s="18"/>
      <c r="D102" s="18"/>
      <c r="E102" s="18"/>
      <c r="F102" s="18"/>
    </row>
    <row r="103" spans="1:6" hidden="1" x14ac:dyDescent="0.2">
      <c r="A103" s="18"/>
      <c r="B103" s="18"/>
      <c r="C103" s="18"/>
      <c r="D103" s="18"/>
      <c r="E103" s="18"/>
      <c r="F103" s="18"/>
    </row>
    <row r="104" spans="1:6" hidden="1" x14ac:dyDescent="0.2">
      <c r="A104" s="18"/>
      <c r="B104" s="18"/>
      <c r="C104" s="18"/>
      <c r="D104" s="18"/>
      <c r="E104" s="18"/>
      <c r="F104" s="18"/>
    </row>
    <row r="105" spans="1:6" hidden="1" x14ac:dyDescent="0.2">
      <c r="A105" s="18"/>
      <c r="B105" s="18"/>
      <c r="C105" s="18"/>
      <c r="D105" s="18"/>
      <c r="E105" s="18"/>
      <c r="F105" s="18"/>
    </row>
    <row r="106" spans="1:6" hidden="1" x14ac:dyDescent="0.2">
      <c r="A106" s="18"/>
      <c r="B106" s="18"/>
      <c r="C106" s="18"/>
      <c r="D106" s="18"/>
      <c r="E106" s="18"/>
      <c r="F106" s="18"/>
    </row>
    <row r="107" spans="1:6" x14ac:dyDescent="0.2"/>
    <row r="108" spans="1:6" x14ac:dyDescent="0.2"/>
    <row r="109" spans="1:6" x14ac:dyDescent="0.2"/>
    <row r="110" spans="1:6" x14ac:dyDescent="0.2"/>
    <row r="111" spans="1:6" x14ac:dyDescent="0.2"/>
    <row r="112" spans="1:6" x14ac:dyDescent="0.2"/>
    <row r="113" x14ac:dyDescent="0.2"/>
    <row r="114" x14ac:dyDescent="0.2"/>
    <row r="115" x14ac:dyDescent="0.2"/>
    <row r="116" x14ac:dyDescent="0.2"/>
    <row r="117" x14ac:dyDescent="0.2"/>
    <row r="118" x14ac:dyDescent="0.2"/>
  </sheetData>
  <sheetProtection formatCells="0" insertRows="0" deleteRows="0"/>
  <dataConsolidate/>
  <mergeCells count="10">
    <mergeCell ref="E86:F86"/>
    <mergeCell ref="A8:F8"/>
    <mergeCell ref="A1:F1"/>
    <mergeCell ref="A9:F9"/>
    <mergeCell ref="B2:F2"/>
    <mergeCell ref="B3:F3"/>
    <mergeCell ref="B4:F4"/>
    <mergeCell ref="B7:F7"/>
    <mergeCell ref="B5:F5"/>
    <mergeCell ref="B6:F6"/>
  </mergeCells>
  <dataValidations xWindow="1756" yWindow="635"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85"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84"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8" scale="88" fitToHeight="0" orientation="landscape" r:id="rId1"/>
  <headerFooter alignWithMargins="0">
    <oddFooter>&amp;LCE Expense Disclosure Workbook 2018&amp;RWorksheet - Gifts and benefits</oddFooter>
  </headerFooter>
  <extLst>
    <ext xmlns:x14="http://schemas.microsoft.com/office/spreadsheetml/2009/9/main" uri="{CCE6A557-97BC-4b89-ADB6-D9C93CAAB3DF}">
      <x14:dataValidations xmlns:xm="http://schemas.microsoft.com/office/excel/2006/main" xWindow="1756" yWindow="635"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C11:C85</xm:sqref>
        </x14:dataValidation>
        <x14:dataValidation type="list" errorStyle="information" operator="greaterThan" allowBlank="1" showInputMessage="1" prompt="Provide specific $ value if possible" xr:uid="{00000000-0002-0000-0500-000003000000}">
          <x14:formula1>
            <xm:f>'Summary and sign-off'!$A$39:$A$44</xm:f>
          </x14:formula1>
          <xm:sqref>E11:E85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p r o p e r t i e s   x m l n s = " h t t p : / / w w w . i m a n a g e . c o m / w o r k / x m l s c h e m a " >  
     < d o c u m e n t i d > D P M C ! 5 1 6 3 9 3 3 . 1 < / d o c u m e n t i d >  
     < s e n d e r i d > L O C K H A R T G < / s e n d e r i d >  
     < s e n d e r e m a i l > G I L L . L O C K H A R T @ D P M C . G O V T . N Z < / s e n d e r e m a i l >  
     < l a s t m o d i f i e d > 2 0 2 6 - 0 7 - 2 3 T 1 1 : 3 2 : 2 8 . 0 0 0 0 0 0 0 + 1 2 : 0 0 < / l a s t m o d i f i e d >  
     < d a t a b a s e > D P M C < / d a t a b a s e >  
 < / p r o p e r t i e s > 
</file>

<file path=customXml/itemProps1.xml><?xml version="1.0" encoding="utf-8"?>
<ds:datastoreItem xmlns:ds="http://schemas.openxmlformats.org/officeDocument/2006/customXml" ds:itemID="{1F925FAE-1B04-450A-96C4-7BEBA924526A}">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2026-07-31T04:18:22Z</dcterms:created>
  <dcterms:modified xsi:type="dcterms:W3CDTF">2026-07-31T04:19:24Z</dcterms:modified>
  <cp:category/>
  <cp:contentStatus/>
</cp:coreProperties>
</file>